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CC MAM3-S5" sheetId="1" r:id="rId4"/>
    <sheet name="MCC MAM3-S6" sheetId="2" r:id="rId5"/>
    <sheet name="MCC MAM4-S7" sheetId="3" r:id="rId6"/>
    <sheet name="MCC MAM4-S8 INUM-SD-IMAFA" sheetId="4" r:id="rId7"/>
    <sheet name="MCC MAM5-S9_INUM" sheetId="5" r:id="rId8"/>
    <sheet name="MCC MAM5-S10_INUM" sheetId="6" r:id="rId9"/>
    <sheet name="MCC MAM5-S9_IMAFA" sheetId="7" r:id="rId10"/>
    <sheet name="MCC MAM5-S10_IMAFA" sheetId="8" r:id="rId11"/>
    <sheet name="MCC MAM5-S9_SD" sheetId="9" r:id="rId12"/>
    <sheet name="MCC MAM5-S10_SD" sheetId="10" r:id="rId13"/>
  </sheets>
</workbook>
</file>

<file path=xl/sharedStrings.xml><?xml version="1.0" encoding="utf-8"?>
<sst xmlns="http://schemas.openxmlformats.org/spreadsheetml/2006/main" uniqueCount="202">
  <si>
    <t>Nature ELP (UE, ECUE)</t>
  </si>
  <si>
    <t>Libellé ELP</t>
  </si>
  <si>
    <t>Total heures étudiant encadrées</t>
  </si>
  <si>
    <t>Cours</t>
  </si>
  <si>
    <t>TD</t>
  </si>
  <si>
    <t>TP</t>
  </si>
  <si>
    <t>Coef.</t>
  </si>
  <si>
    <t>ECTS</t>
  </si>
  <si>
    <t>Nombre d'évaluation minimum</t>
  </si>
  <si>
    <r>
      <rPr>
        <b val="1"/>
        <sz val="11"/>
        <color indexed="8"/>
        <rFont val="Calibri"/>
      </rPr>
      <t xml:space="preserve">Type contrôle </t>
    </r>
    <r>
      <rPr>
        <b val="1"/>
        <i val="1"/>
        <sz val="11"/>
        <color indexed="8"/>
        <rFont val="Calibri"/>
      </rPr>
      <t>(choisir : CCI ou CC ou CT)</t>
    </r>
  </si>
  <si>
    <r>
      <rPr>
        <b val="1"/>
        <sz val="11"/>
        <color indexed="8"/>
        <rFont val="Calibri"/>
      </rPr>
      <t xml:space="preserve">Si CC &amp; CT </t>
    </r>
    <r>
      <rPr>
        <b val="1"/>
        <i val="1"/>
        <sz val="11"/>
        <color indexed="8"/>
        <rFont val="Calibri"/>
      </rPr>
      <t xml:space="preserve">(préciser coef CC &amp; CT) </t>
    </r>
  </si>
  <si>
    <t>Compensation</t>
  </si>
  <si>
    <t>Mutualisation ELP : OUI / NON (préciser formation &amp; composante)</t>
  </si>
  <si>
    <t>Langue d'enseignement</t>
  </si>
  <si>
    <t>MCC MAM3-S5</t>
  </si>
  <si>
    <t>Mathématiques Appliquées et Modélisation – 3ème année - Semestre 5</t>
  </si>
  <si>
    <t>UE</t>
  </si>
  <si>
    <t>Mathématiques Appliquées 1</t>
  </si>
  <si>
    <t>non</t>
  </si>
  <si>
    <t>ECUE</t>
  </si>
  <si>
    <t>Mathématiques de l'ingénieur 1</t>
  </si>
  <si>
    <t>CCI</t>
  </si>
  <si>
    <t>oui</t>
  </si>
  <si>
    <t>Français</t>
  </si>
  <si>
    <t>Analyse Numérique 1</t>
  </si>
  <si>
    <t>Equations différentielles ordinaires et applications à la biologie</t>
  </si>
  <si>
    <t>Informatique 1</t>
  </si>
  <si>
    <t>Algèbre linéaire numérique et scilab</t>
  </si>
  <si>
    <t>Informatique théorique</t>
  </si>
  <si>
    <t>Introduction à la programmation et algorithmique</t>
  </si>
  <si>
    <t>Anglais</t>
  </si>
  <si>
    <t>Anglais 5</t>
  </si>
  <si>
    <t>Communication personnelle &amp;  démarche qualité</t>
  </si>
  <si>
    <t>Communication 1</t>
  </si>
  <si>
    <t>Connaissance de l'entreprise 1</t>
  </si>
  <si>
    <t>Projet 1</t>
  </si>
  <si>
    <t>(par groupe TD)(1)</t>
  </si>
  <si>
    <t xml:space="preserve">Nota bene : </t>
  </si>
  <si>
    <t>(1) seuil de dédoublement par groupe de TD</t>
  </si>
  <si>
    <t>MCC MAM3-S6</t>
  </si>
  <si>
    <t>Mathématiques Appliquées et Modélisation – 3ème année - Semestre 6</t>
  </si>
  <si>
    <t>Mathématiques Appliquées 2</t>
  </si>
  <si>
    <t>Mathématiques de l'ingénieur 2</t>
  </si>
  <si>
    <t>Analyse Numérique 2</t>
  </si>
  <si>
    <t>Probabilités et statistiques pour l'ingénieur</t>
  </si>
  <si>
    <t>Informatique 2</t>
  </si>
  <si>
    <t>Statistiques et R</t>
  </si>
  <si>
    <t>Systèmes d'exploitation et génie logiciel</t>
  </si>
  <si>
    <t>Programmation objet</t>
  </si>
  <si>
    <t>Anglais 6</t>
  </si>
  <si>
    <t>Création d'entreprise</t>
  </si>
  <si>
    <t>Connaissance de l'entreprise 2</t>
  </si>
  <si>
    <t>Projet 2</t>
  </si>
  <si>
    <t>Stage ouvrier</t>
  </si>
  <si>
    <t xml:space="preserve">Stage découverte entreprise </t>
  </si>
  <si>
    <t>(par élève)(2)</t>
  </si>
  <si>
    <t>CT</t>
  </si>
  <si>
    <t>(2) seuil de dédoublement par élève</t>
  </si>
  <si>
    <t>MCC MAM4-S7</t>
  </si>
  <si>
    <t>Mathématiques Appliquées et Modélisation – 4ème année - Semestre 7</t>
  </si>
  <si>
    <t>Mathématiques Appliquées 3</t>
  </si>
  <si>
    <t>Méthodes numériques pour les EDP 1 - Différences finies</t>
  </si>
  <si>
    <t>Processus stochastiques pour l'ingénieur</t>
  </si>
  <si>
    <t>M1-S1 Info parcours EIT Digital</t>
  </si>
  <si>
    <t>Français/Anglais</t>
  </si>
  <si>
    <t>Interpolation numérique</t>
  </si>
  <si>
    <t>Modélisation et optimisation en apprentissage automatique</t>
  </si>
  <si>
    <t>Informatique 3</t>
  </si>
  <si>
    <t>Analyse conception objet</t>
  </si>
  <si>
    <t>Base de données relationnelles</t>
  </si>
  <si>
    <t>C++</t>
  </si>
  <si>
    <t>Anglais 7</t>
  </si>
  <si>
    <t>Gestion d'entreprise &amp; projet</t>
  </si>
  <si>
    <t>Gestion entreprise</t>
  </si>
  <si>
    <t>Gestion de projet</t>
  </si>
  <si>
    <t>Projet 3</t>
  </si>
  <si>
    <t>(par élève)(1)</t>
  </si>
  <si>
    <t>(1) seuil de dédoublement par élève</t>
  </si>
  <si>
    <t>MCC MAM4-S8 INUM-SD-IMAFA</t>
  </si>
  <si>
    <t>Mathématiques Appliquées et Modélisation – 4ème année - Semestre 8 - Parcours INUM, SD, IMAFA</t>
  </si>
  <si>
    <t>Mathématiques Appliquées 4</t>
  </si>
  <si>
    <t>oui MAM4S8 Parcours INUM, SD, IMAFA</t>
  </si>
  <si>
    <t>Méthodes numériques pour les EDP 2 - Eléments finis</t>
  </si>
  <si>
    <t>Optimisation</t>
  </si>
  <si>
    <t>oui MAM4S8 Parcours INUM, SD, IMAFA+ M1-S2 Info parcours EIT Digital</t>
  </si>
  <si>
    <t>Séries temporelles</t>
  </si>
  <si>
    <t>Mathématiques option (choisir 4 ECUEs optionnels)</t>
  </si>
  <si>
    <t>ECUE optionnels</t>
  </si>
  <si>
    <t>Mathématiques pour la biologie</t>
  </si>
  <si>
    <t>Satellites</t>
  </si>
  <si>
    <t>Réalité augmentée</t>
  </si>
  <si>
    <t>SI4-S8 + M1-S2 Info parcours EIT Digital</t>
  </si>
  <si>
    <t>Valorisation des données</t>
  </si>
  <si>
    <t>SI4-S8 + M1-S2 Info parcours EIT Digital+MAM4S8 Parcours SD, IMAFA</t>
  </si>
  <si>
    <t>Computer vision &amp; machine learning</t>
  </si>
  <si>
    <t>M1-S2 Info parcours EIT Digital</t>
  </si>
  <si>
    <t>Mathématiques appliquées à la finance</t>
  </si>
  <si>
    <t>Programmation parallèle</t>
  </si>
  <si>
    <t>OUI avec SI4</t>
  </si>
  <si>
    <t>Mécanique des milieux continus</t>
  </si>
  <si>
    <t>Anglais 8</t>
  </si>
  <si>
    <t>Projet professionnel &amp; gestion d'entreprise</t>
  </si>
  <si>
    <t>Communication 2</t>
  </si>
  <si>
    <t>Jeu d'entreprise</t>
  </si>
  <si>
    <t>Projet 4</t>
  </si>
  <si>
    <t>Stage technicien</t>
  </si>
  <si>
    <t>Stage 2</t>
  </si>
  <si>
    <t>Le semestre 8 est composé d’un tronc commun et de trois parcours choisis par les élèves : Ingénierie Numérique (INUM), Science des Données  (SD), Informatique et Mathématiques Appliquées à la Finance et aux Assurances (IMAFA).</t>
  </si>
  <si>
    <t>MCC MAM5-S9_INUM</t>
  </si>
  <si>
    <t>Mathématiques Appliquées et Modélisation – 5ème année - Semestre 9 - Parcours Ingénierie Numérique (INUM)</t>
  </si>
  <si>
    <t>Analyse numérique</t>
  </si>
  <si>
    <t>Eléments finis mixtes</t>
  </si>
  <si>
    <t>M2-UCA(formation initiale)IM INUM + M2-UCA(Apprentissage)IM INUM</t>
  </si>
  <si>
    <t>Volumes finis</t>
  </si>
  <si>
    <t>Electromagnétisme numérique</t>
  </si>
  <si>
    <t>Mathématiques appliquées</t>
  </si>
  <si>
    <t>Commande optimale</t>
  </si>
  <si>
    <t>Optimisation avancée</t>
  </si>
  <si>
    <t>Numérique et informatique</t>
  </si>
  <si>
    <t>Calcul parallèle</t>
  </si>
  <si>
    <t>Abaqus</t>
  </si>
  <si>
    <t>Fr</t>
  </si>
  <si>
    <t>Mise en œuvre des éléments finis</t>
  </si>
  <si>
    <t>Statistiques SAS</t>
  </si>
  <si>
    <t>Applications industrielles</t>
  </si>
  <si>
    <t>Systèmes satellitaires</t>
  </si>
  <si>
    <t>Modélisation en biologie</t>
  </si>
  <si>
    <t>Mécanique et transfert thermique</t>
  </si>
  <si>
    <t>Modélisation géométrique</t>
  </si>
  <si>
    <t xml:space="preserve">Projet </t>
  </si>
  <si>
    <t>Projet de fin d'études</t>
  </si>
  <si>
    <t>(par élève) (1)</t>
  </si>
  <si>
    <t>MAM5-S9_options SD &amp; IMAFA + M2-UCA(formation initiale)IM INUM + M2-UCA(Apprentissage)IM INUM</t>
  </si>
  <si>
    <t>Management responsable et cadre juridique</t>
  </si>
  <si>
    <t>Management</t>
  </si>
  <si>
    <r>
      <rPr>
        <sz val="11"/>
        <color indexed="8"/>
        <rFont val="Calibri"/>
      </rPr>
      <t>Le semestre 9 est composé d’un tronc commun et de la continuité des 3 parcours (INUM, SD ou IMAFA) choisis par les élèves au S8 en 4</t>
    </r>
    <r>
      <rPr>
        <vertAlign val="superscript"/>
        <sz val="11"/>
        <color indexed="8"/>
        <rFont val="Calibri"/>
      </rPr>
      <t>ème</t>
    </r>
    <r>
      <rPr>
        <sz val="11"/>
        <color indexed="8"/>
        <rFont val="Calibri"/>
      </rPr>
      <t xml:space="preserve"> année.</t>
    </r>
  </si>
  <si>
    <t>MCC MAM5-S10_INUM</t>
  </si>
  <si>
    <t>Mathématiques Appliquées et Modélisation – 5ème année - Semestre 10 - Parcours Ingénierie Numérique (INUM)</t>
  </si>
  <si>
    <t>UE1</t>
  </si>
  <si>
    <t>Stage de fin d'études</t>
  </si>
  <si>
    <t>Le semestre 10 est dédié intégralement au stage de fin d’études avec 30 ECTS, quel que soit le parcours (INUM, SD ou IMAFA).</t>
  </si>
  <si>
    <t>MCC MAM5-S9_IMAFA</t>
  </si>
  <si>
    <t>Mathématiques Appliquées et Modélisation – 5ème année - Semestre 9 - Parcours Informatique et Mathématiques Appliquées à la Finance et aux Assurances (IMAFA)</t>
  </si>
  <si>
    <t>Finance et assurance</t>
  </si>
  <si>
    <t>Assurance - gestion de portefeuille</t>
  </si>
  <si>
    <t>M2-UCA(formation initiale)IM IMAFA + M2-UCA(Apprentissage)IM IMAFA</t>
  </si>
  <si>
    <t>Assurance - calcul actuariel</t>
  </si>
  <si>
    <t>Finance de marché</t>
  </si>
  <si>
    <t>Marché de l'énergie</t>
  </si>
  <si>
    <t>Marché des taux</t>
  </si>
  <si>
    <t>Mathématiques et anglais financier</t>
  </si>
  <si>
    <t>Anglais Financier</t>
  </si>
  <si>
    <t>Méthodes  numériques déterministes pour le pricing d'options</t>
  </si>
  <si>
    <t>Méthodes  numériques probabilistes pour le pricing d'options</t>
  </si>
  <si>
    <t>Modèles mathématiques continus en finance et assurance</t>
  </si>
  <si>
    <t>Applications distribuées en environnement hétérogène</t>
  </si>
  <si>
    <t>Applications relationnelles pour le web</t>
  </si>
  <si>
    <t>Génie logiciel</t>
  </si>
  <si>
    <t>MAM5-S9_options SD &amp; INUM + M2-UCA(formation initiale)IM IMAFA + M2-UCA(Apprentissage)IM IMAFA</t>
  </si>
  <si>
    <t>MCC MAM5-S10_IMAFA</t>
  </si>
  <si>
    <t>Mathématiques Appliquées et Modélisation – 5ème année - Semestre 10 - Parcours Informatique et Mathématiques Appliquées à la Finance et aux Assurances (IMAFA)</t>
  </si>
  <si>
    <t>Stage</t>
  </si>
  <si>
    <t>OUI avec SI5+M2 Informatique Parcours Ingénierie+M2-UCA(formation initiale)IM IMAFA/INUM + M2-UCA(Apprentissage)IM IMAFA/INUM</t>
  </si>
  <si>
    <t>MCC MAM5-S9_SD</t>
  </si>
  <si>
    <t>Mathématiques Appliquées et Modélisation – 5ème année - Semestre 9 - Parcours Sciences des Données (SD)</t>
  </si>
  <si>
    <t>OUI avec SI5-SD</t>
  </si>
  <si>
    <t xml:space="preserve"> Fondements technologiques de la science des données</t>
  </si>
  <si>
    <t>SI5-S9 option SD</t>
  </si>
  <si>
    <t>Data Science</t>
  </si>
  <si>
    <t>SI5-S9 Polytech + M2 IFI Polytech + M1-S1 &amp; M2-S3 Info EIT Digital</t>
  </si>
  <si>
    <t>Gestion de données multimedia</t>
  </si>
  <si>
    <t>Technologies pour les données massives</t>
  </si>
  <si>
    <t>SI5-S9 Polytech + M2 IFI Polytech + M2-S3 Info EIT Digital</t>
  </si>
  <si>
    <t>Intelligence des données</t>
  </si>
  <si>
    <t>Compression, analyse et visualisation de contenus multimédia</t>
  </si>
  <si>
    <t>Ingénierie 3D</t>
  </si>
  <si>
    <t>Traitement avancé des Images</t>
  </si>
  <si>
    <t xml:space="preserve">SI5-S9 Polytech + M2 IFI Polytech + M2-S3 Info EIT Digital </t>
  </si>
  <si>
    <t>Options SD (choisir 5 ECUEs optionnels)</t>
  </si>
  <si>
    <t>ECUE optionnel</t>
  </si>
  <si>
    <t>Algorithmic approach to distributed computing</t>
  </si>
  <si>
    <t>SI5-S9 Polytech + M2 IFI Polytech +  M1-S1 Info EIT Digital</t>
  </si>
  <si>
    <t>Analyse et indexation d'images et de videos dans de grands systèmes multimedia</t>
  </si>
  <si>
    <t>Distributed Optimization and Games</t>
  </si>
  <si>
    <t>SI5-S9 Polytech + M2 IFI Polytech</t>
  </si>
  <si>
    <t>Fouilles de données</t>
  </si>
  <si>
    <t>Graph algorithms and combinatorial optimization</t>
  </si>
  <si>
    <t>Ingénierie des connaissances</t>
  </si>
  <si>
    <t>Intéragir dans un monde 3D</t>
  </si>
  <si>
    <t>Large Scale Distributed Systems</t>
  </si>
  <si>
    <t>Réalité virtuelle</t>
  </si>
  <si>
    <t>Security and Privacy 3.0</t>
  </si>
  <si>
    <t xml:space="preserve">SI5-S9 Polytech + M2 IFI Polytech </t>
  </si>
  <si>
    <t>Techniques modernes de programmation concurrentes</t>
  </si>
  <si>
    <t>Virtualized infrastructure in cloud computing</t>
  </si>
  <si>
    <t>Web de données</t>
  </si>
  <si>
    <t>Web sémantique</t>
  </si>
  <si>
    <t>Projet</t>
  </si>
  <si>
    <t>SI5-S9 option SD + MAM5-S9_option IMAFA &amp; INUM</t>
  </si>
  <si>
    <t>MCC MAM5-S10_SD</t>
  </si>
  <si>
    <t>Mathématiques Appliquées et Modélisation – 5ème année - Semestre 10 - Parcours Sciences des Données (SD)</t>
  </si>
  <si>
    <t>Stage ingénieur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</si>
</sst>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0.000"/>
  </numFmts>
  <fonts count="16">
    <font>
      <sz val="12"/>
      <color indexed="8"/>
      <name val="Calibri"/>
    </font>
    <font>
      <sz val="12"/>
      <color indexed="8"/>
      <name val="Helvetica Neue"/>
    </font>
    <font>
      <sz val="11"/>
      <color indexed="8"/>
      <name val="Calibri"/>
    </font>
    <font>
      <sz val="15"/>
      <color indexed="8"/>
      <name val="Calibri"/>
    </font>
    <font>
      <b val="1"/>
      <sz val="11"/>
      <color indexed="8"/>
      <name val="Calibri"/>
    </font>
    <font>
      <b val="1"/>
      <i val="1"/>
      <sz val="11"/>
      <color indexed="8"/>
      <name val="Calibri"/>
    </font>
    <font>
      <b val="1"/>
      <sz val="11"/>
      <color indexed="10"/>
      <name val="Calibri"/>
    </font>
    <font>
      <b val="1"/>
      <sz val="11"/>
      <color indexed="15"/>
      <name val="Calibri"/>
    </font>
    <font>
      <b val="1"/>
      <sz val="12"/>
      <color indexed="10"/>
      <name val="Calibri"/>
    </font>
    <font>
      <sz val="12"/>
      <color indexed="10"/>
      <name val="Calibri"/>
    </font>
    <font>
      <b val="1"/>
      <sz val="12"/>
      <color indexed="15"/>
      <name val="Calibri"/>
    </font>
    <font>
      <b val="1"/>
      <sz val="11"/>
      <color indexed="19"/>
      <name val="Calibri"/>
    </font>
    <font>
      <b val="1"/>
      <sz val="12"/>
      <color indexed="8"/>
      <name val="Calibri"/>
    </font>
    <font>
      <b val="1"/>
      <i val="1"/>
      <sz val="11"/>
      <color indexed="15"/>
      <name val="Calibri"/>
    </font>
    <font>
      <vertAlign val="superscript"/>
      <sz val="11"/>
      <color indexed="8"/>
      <name val="Calibri"/>
    </font>
    <font>
      <sz val="11"/>
      <color indexed="21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fillId="2" applyNumberFormat="1" applyFont="1" applyFill="1" applyBorder="0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vertical="bottom"/>
    </xf>
    <xf numFmtId="49" fontId="4" fillId="3" borderId="2" applyNumberFormat="1" applyFont="1" applyFill="1" applyBorder="1" applyAlignment="1" applyProtection="0">
      <alignment horizontal="center" vertical="center" wrapText="1"/>
    </xf>
    <xf numFmtId="49" fontId="4" fillId="4" borderId="2" applyNumberFormat="1" applyFont="1" applyFill="1" applyBorder="1" applyAlignment="1" applyProtection="0">
      <alignment horizontal="center" vertical="center" wrapText="1"/>
    </xf>
    <xf numFmtId="49" fontId="4" fillId="5" borderId="2" applyNumberFormat="1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vertical="center"/>
    </xf>
    <xf numFmtId="0" fontId="2" fillId="2" borderId="1" applyNumberFormat="0" applyFont="1" applyFill="1" applyBorder="1" applyAlignment="1" applyProtection="0">
      <alignment vertical="center"/>
    </xf>
    <xf numFmtId="0" fontId="2" fillId="2" borderId="1" applyNumberFormat="1" applyFont="1" applyFill="1" applyBorder="1" applyAlignment="1" applyProtection="0">
      <alignment horizontal="center" vertical="center"/>
    </xf>
    <xf numFmtId="49" fontId="6" fillId="6" borderId="2" applyNumberFormat="1" applyFont="1" applyFill="1" applyBorder="1" applyAlignment="1" applyProtection="0">
      <alignment horizontal="center" vertical="center" wrapText="1"/>
    </xf>
    <xf numFmtId="0" fontId="6" fillId="6" borderId="2" applyNumberFormat="1" applyFont="1" applyFill="1" applyBorder="1" applyAlignment="1" applyProtection="0">
      <alignment horizontal="center" vertical="center" wrapText="1"/>
    </xf>
    <xf numFmtId="0" fontId="6" fillId="6" borderId="2" applyNumberFormat="0" applyFont="1" applyFill="1" applyBorder="1" applyAlignment="1" applyProtection="0">
      <alignment horizontal="center" vertical="center" wrapText="1"/>
    </xf>
    <xf numFmtId="0" fontId="0" fillId="6" borderId="2" applyNumberFormat="0" applyFont="1" applyFill="1" applyBorder="1" applyAlignment="1" applyProtection="0">
      <alignment vertical="center"/>
    </xf>
    <xf numFmtId="49" fontId="7" fillId="7" borderId="2" applyNumberFormat="1" applyFont="1" applyFill="1" applyBorder="1" applyAlignment="1" applyProtection="0">
      <alignment horizontal="center" vertical="center"/>
    </xf>
    <xf numFmtId="49" fontId="7" fillId="7" borderId="2" applyNumberFormat="1" applyFont="1" applyFill="1" applyBorder="1" applyAlignment="1" applyProtection="0">
      <alignment horizontal="left" vertical="center"/>
    </xf>
    <xf numFmtId="0" fontId="0" fillId="8" borderId="2" applyNumberFormat="1" applyFont="1" applyFill="1" applyBorder="1" applyAlignment="1" applyProtection="0">
      <alignment vertical="center"/>
    </xf>
    <xf numFmtId="1" fontId="7" fillId="7" borderId="2" applyNumberFormat="1" applyFont="1" applyFill="1" applyBorder="1" applyAlignment="1" applyProtection="0">
      <alignment horizontal="center" vertical="center"/>
    </xf>
    <xf numFmtId="0" fontId="7" fillId="7" borderId="2" applyNumberFormat="1" applyFont="1" applyFill="1" applyBorder="1" applyAlignment="1" applyProtection="0">
      <alignment horizontal="center" vertical="center"/>
    </xf>
    <xf numFmtId="0" fontId="0" fillId="9" borderId="2" applyNumberFormat="0" applyFont="1" applyFill="1" applyBorder="1" applyAlignment="1" applyProtection="0">
      <alignment vertical="center"/>
    </xf>
    <xf numFmtId="49" fontId="0" fillId="9" borderId="2" applyNumberFormat="1" applyFont="1" applyFill="1" applyBorder="1" applyAlignment="1" applyProtection="0">
      <alignment vertical="center"/>
    </xf>
    <xf numFmtId="0" fontId="0" fillId="2" borderId="3" applyNumberFormat="1" applyFont="1" applyFill="1" applyBorder="1" applyAlignment="1" applyProtection="0">
      <alignment vertical="center"/>
    </xf>
    <xf numFmtId="49" fontId="0" fillId="2" borderId="2" applyNumberFormat="1" applyFont="1" applyFill="1" applyBorder="1" applyAlignment="1" applyProtection="0">
      <alignment vertical="center"/>
    </xf>
    <xf numFmtId="49" fontId="2" fillId="2" borderId="2" applyNumberFormat="1" applyFont="1" applyFill="1" applyBorder="1" applyAlignment="1" applyProtection="0">
      <alignment horizontal="left" vertical="center"/>
    </xf>
    <xf numFmtId="0" fontId="0" fillId="4" borderId="2" applyNumberFormat="0" applyFont="1" applyFill="1" applyBorder="1" applyAlignment="1" applyProtection="0">
      <alignment vertical="center"/>
    </xf>
    <xf numFmtId="0" fontId="0" fillId="4" borderId="2" applyNumberFormat="1" applyFont="1" applyFill="1" applyBorder="1" applyAlignment="1" applyProtection="0">
      <alignment vertical="center"/>
    </xf>
    <xf numFmtId="2" fontId="0" fillId="2" borderId="2" applyNumberFormat="1" applyFont="1" applyFill="1" applyBorder="1" applyAlignment="1" applyProtection="0">
      <alignment vertical="center"/>
    </xf>
    <xf numFmtId="0" fontId="0" fillId="5" borderId="2" applyNumberFormat="1" applyFont="1" applyFill="1" applyBorder="1" applyAlignment="1" applyProtection="0">
      <alignment vertical="center"/>
    </xf>
    <xf numFmtId="49" fontId="0" fillId="5" borderId="2" applyNumberFormat="1" applyFont="1" applyFill="1" applyBorder="1" applyAlignment="1" applyProtection="0">
      <alignment vertical="center"/>
    </xf>
    <xf numFmtId="0" fontId="0" fillId="5" borderId="2" applyNumberFormat="0" applyFont="1" applyFill="1" applyBorder="1" applyAlignment="1" applyProtection="0">
      <alignment vertical="center"/>
    </xf>
    <xf numFmtId="0" fontId="0" fillId="2" borderId="2" applyNumberFormat="1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center"/>
    </xf>
    <xf numFmtId="49" fontId="2" fillId="2" borderId="2" applyNumberFormat="1" applyFont="1" applyFill="1" applyBorder="1" applyAlignment="1" applyProtection="0">
      <alignment horizontal="left" vertical="center" wrapText="1"/>
    </xf>
    <xf numFmtId="49" fontId="0" fillId="4" borderId="2" applyNumberFormat="1" applyFont="1" applyFill="1" applyBorder="1" applyAlignment="1" applyProtection="0">
      <alignment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49" fontId="8" fillId="6" borderId="4" applyNumberFormat="1" applyFont="1" applyFill="1" applyBorder="1" applyAlignment="1" applyProtection="0">
      <alignment horizontal="center" vertical="center" wrapText="1"/>
    </xf>
    <xf numFmtId="0" fontId="8" fillId="6" borderId="5" applyNumberFormat="1" applyFont="1" applyFill="1" applyBorder="1" applyAlignment="1" applyProtection="0">
      <alignment horizontal="center" vertical="center" wrapText="1"/>
    </xf>
    <xf numFmtId="0" fontId="8" fillId="6" borderId="6" applyNumberFormat="1" applyFont="1" applyFill="1" applyBorder="1" applyAlignment="1" applyProtection="0">
      <alignment horizontal="center" vertical="center" wrapText="1"/>
    </xf>
    <xf numFmtId="0" fontId="8" fillId="6" borderId="6" applyNumberFormat="0" applyFont="1" applyFill="1" applyBorder="1" applyAlignment="1" applyProtection="0">
      <alignment horizontal="center" vertical="center" wrapText="1"/>
    </xf>
    <xf numFmtId="0" fontId="9" fillId="6" borderId="6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49" fontId="10" fillId="7" borderId="2" applyNumberFormat="1" applyFont="1" applyFill="1" applyBorder="1" applyAlignment="1" applyProtection="0">
      <alignment horizontal="center" vertical="center"/>
    </xf>
    <xf numFmtId="49" fontId="10" fillId="7" borderId="2" applyNumberFormat="1" applyFont="1" applyFill="1" applyBorder="1" applyAlignment="1" applyProtection="0">
      <alignment horizontal="left" vertical="center"/>
    </xf>
    <xf numFmtId="0" fontId="10" fillId="7" borderId="2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left" vertical="center"/>
    </xf>
    <xf numFmtId="2" fontId="2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0" fontId="2" fillId="2" borderId="3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left" vertical="center" wrapText="1"/>
    </xf>
    <xf numFmtId="0" fontId="0" fillId="2" borderId="8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2" fillId="2" borderId="1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8" fillId="6" borderId="2" applyNumberFormat="1" applyFont="1" applyFill="1" applyBorder="1" applyAlignment="1" applyProtection="0">
      <alignment horizontal="center" vertical="center" wrapText="1"/>
    </xf>
    <xf numFmtId="0" fontId="0" fillId="6" borderId="2" applyNumberFormat="0" applyFont="1" applyFill="1" applyBorder="1" applyAlignment="1" applyProtection="0">
      <alignment vertical="center" wrapText="1"/>
    </xf>
    <xf numFmtId="49" fontId="0" fillId="9" borderId="2" applyNumberFormat="1" applyFont="1" applyFill="1" applyBorder="1" applyAlignment="1" applyProtection="0">
      <alignment vertical="center" wrapText="1"/>
    </xf>
    <xf numFmtId="49" fontId="0" fillId="5" borderId="2" applyNumberFormat="1" applyFont="1" applyFill="1" applyBorder="1" applyAlignment="1" applyProtection="0">
      <alignment vertical="center" wrapText="1"/>
    </xf>
    <xf numFmtId="60" fontId="0" fillId="2" borderId="2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11" fillId="7" borderId="2" applyNumberFormat="1" applyFont="1" applyFill="1" applyBorder="1" applyAlignment="1" applyProtection="0">
      <alignment horizontal="center" vertical="center"/>
    </xf>
    <xf numFmtId="0" fontId="7" fillId="10" borderId="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7" fillId="8" borderId="2" applyNumberFormat="1" applyFont="1" applyFill="1" applyBorder="1" applyAlignment="1" applyProtection="0">
      <alignment horizontal="center" vertical="center"/>
    </xf>
    <xf numFmtId="0" fontId="0" fillId="7" borderId="2" applyNumberFormat="1" applyFont="1" applyFill="1" applyBorder="1" applyAlignment="1" applyProtection="0">
      <alignment vertical="center"/>
    </xf>
    <xf numFmtId="0" fontId="7" fillId="9" borderId="2" applyNumberFormat="0" applyFont="1" applyFill="1" applyBorder="1" applyAlignment="1" applyProtection="0">
      <alignment horizontal="center" vertical="center"/>
    </xf>
    <xf numFmtId="49" fontId="12" fillId="9" borderId="2" applyNumberFormat="1" applyFont="1" applyFill="1" applyBorder="1" applyAlignment="1" applyProtection="0">
      <alignment horizontal="center" vertical="center"/>
    </xf>
    <xf numFmtId="0" fontId="0" fillId="9" borderId="2" applyNumberFormat="0" applyFont="1" applyFill="1" applyBorder="1" applyAlignment="1" applyProtection="0">
      <alignment vertical="center" wrapText="1"/>
    </xf>
    <xf numFmtId="49" fontId="12" fillId="5" borderId="2" applyNumberFormat="1" applyFont="1" applyFill="1" applyBorder="1" applyAlignment="1" applyProtection="0">
      <alignment horizontal="center" vertical="center"/>
    </xf>
    <xf numFmtId="0" fontId="13" fillId="9" borderId="2" applyNumberFormat="0" applyFont="1" applyFill="1" applyBorder="1" applyAlignment="1" applyProtection="0">
      <alignment horizontal="center" vertical="center"/>
    </xf>
    <xf numFmtId="0" fontId="13" fillId="9" borderId="2" applyNumberFormat="1" applyFont="1" applyFill="1" applyBorder="1" applyAlignment="1" applyProtection="0">
      <alignment horizontal="center" vertical="center"/>
    </xf>
    <xf numFmtId="49" fontId="13" fillId="9" borderId="2" applyNumberFormat="1" applyFont="1" applyFill="1" applyBorder="1" applyAlignment="1" applyProtection="0">
      <alignment horizontal="center" vertical="center"/>
    </xf>
    <xf numFmtId="0" fontId="2" fillId="2" borderId="1" applyNumberFormat="1" applyFont="1" applyFill="1" applyBorder="1" applyAlignment="1" applyProtection="0">
      <alignment vertical="center"/>
    </xf>
    <xf numFmtId="49" fontId="2" fillId="2" borderId="2" applyNumberFormat="1" applyFont="1" applyFill="1" applyBorder="1" applyAlignment="1" applyProtection="0">
      <alignment horizontal="center" vertical="center"/>
    </xf>
    <xf numFmtId="0" fontId="2" fillId="4" borderId="2" applyNumberFormat="0" applyFont="1" applyFill="1" applyBorder="1" applyAlignment="1" applyProtection="0">
      <alignment horizontal="center" vertical="center"/>
    </xf>
    <xf numFmtId="0" fontId="2" fillId="4" borderId="2" applyNumberFormat="1" applyFont="1" applyFill="1" applyBorder="1" applyAlignment="1" applyProtection="0">
      <alignment horizontal="center" vertical="center"/>
    </xf>
    <xf numFmtId="0" fontId="2" fillId="2" borderId="2" applyNumberFormat="1" applyFont="1" applyFill="1" applyBorder="1" applyAlignment="1" applyProtection="0">
      <alignment horizontal="center" vertical="center"/>
    </xf>
    <xf numFmtId="0" fontId="2" fillId="2" borderId="2" applyNumberFormat="0" applyFont="1" applyFill="1" applyBorder="1" applyAlignment="1" applyProtection="0">
      <alignment horizontal="center" vertical="center"/>
    </xf>
    <xf numFmtId="0" fontId="2" fillId="5" borderId="2" applyNumberFormat="1" applyFont="1" applyFill="1" applyBorder="1" applyAlignment="1" applyProtection="0">
      <alignment horizontal="center" vertical="center"/>
    </xf>
    <xf numFmtId="0" fontId="2" fillId="5" borderId="2" applyNumberFormat="0" applyFont="1" applyFill="1" applyBorder="1" applyAlignment="1" applyProtection="0">
      <alignment horizontal="center" vertical="center"/>
    </xf>
    <xf numFmtId="49" fontId="2" fillId="5" borderId="2" applyNumberFormat="1" applyFont="1" applyFill="1" applyBorder="1" applyAlignment="1" applyProtection="0">
      <alignment horizontal="center" vertical="center" wrapText="1"/>
    </xf>
    <xf numFmtId="49" fontId="2" fillId="5" borderId="2" applyNumberFormat="1" applyFont="1" applyFill="1" applyBorder="1" applyAlignment="1" applyProtection="0">
      <alignment horizontal="center" vertical="center"/>
    </xf>
    <xf numFmtId="0" fontId="12" fillId="5" borderId="2" applyNumberFormat="0" applyFont="1" applyFill="1" applyBorder="1" applyAlignment="1" applyProtection="0">
      <alignment horizontal="center" vertical="center"/>
    </xf>
    <xf numFmtId="0" fontId="2" fillId="2" borderId="8" applyNumberFormat="0" applyFont="1" applyFill="1" applyBorder="1" applyAlignment="1" applyProtection="0">
      <alignment vertical="center"/>
    </xf>
    <xf numFmtId="49" fontId="2" fillId="2" borderId="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2" fillId="2" applyNumberFormat="1" applyFont="1" applyFill="1" applyBorder="0" applyAlignment="1" applyProtection="0">
      <alignment horizontal="center" vertical="bottom"/>
    </xf>
    <xf numFmtId="49" fontId="7" fillId="7" borderId="2" applyNumberFormat="1" applyFont="1" applyFill="1" applyBorder="1" applyAlignment="1" applyProtection="0">
      <alignment vertical="center"/>
    </xf>
    <xf numFmtId="1" fontId="7" fillId="7" borderId="2" applyNumberFormat="1" applyFont="1" applyFill="1" applyBorder="1" applyAlignment="1" applyProtection="0">
      <alignment horizontal="center" vertical="center" wrapText="1"/>
    </xf>
    <xf numFmtId="0" fontId="2" fillId="9" borderId="2" applyNumberFormat="0" applyFont="1" applyFill="1" applyBorder="1" applyAlignment="1" applyProtection="0">
      <alignment horizontal="center" vertical="center"/>
    </xf>
    <xf numFmtId="49" fontId="2" fillId="9" borderId="2" applyNumberFormat="1" applyFont="1" applyFill="1" applyBorder="1" applyAlignment="1" applyProtection="0">
      <alignment horizontal="center" vertical="center" wrapText="1"/>
    </xf>
    <xf numFmtId="0" fontId="2" fillId="2" borderId="3" applyNumberFormat="1" applyFont="1" applyFill="1" applyBorder="1" applyAlignment="1" applyProtection="0">
      <alignment horizontal="center" vertical="bottom"/>
    </xf>
    <xf numFmtId="0" fontId="2" fillId="2" borderId="1" applyNumberFormat="0" applyFont="1" applyFill="1" applyBorder="1" applyAlignment="1" applyProtection="0">
      <alignment horizontal="center" vertical="bottom"/>
    </xf>
    <xf numFmtId="49" fontId="2" fillId="2" borderId="2" applyNumberFormat="1" applyFont="1" applyFill="1" applyBorder="1" applyAlignment="1" applyProtection="0">
      <alignment horizontal="center" vertical="bottom"/>
    </xf>
    <xf numFmtId="49" fontId="0" fillId="2" borderId="2" applyNumberFormat="1" applyFont="1" applyFill="1" applyBorder="1" applyAlignment="1" applyProtection="0">
      <alignment vertical="bottom"/>
    </xf>
    <xf numFmtId="49" fontId="2" fillId="4" borderId="2" applyNumberFormat="1" applyFont="1" applyFill="1" applyBorder="1" applyAlignment="1" applyProtection="0">
      <alignment horizontal="center" vertical="center"/>
    </xf>
    <xf numFmtId="0" fontId="2" fillId="2" borderId="2" applyNumberFormat="1" applyFont="1" applyFill="1" applyBorder="1" applyAlignment="1" applyProtection="0">
      <alignment horizontal="center" vertical="bottom"/>
    </xf>
    <xf numFmtId="0" fontId="2" fillId="2" borderId="2" applyNumberFormat="0" applyFont="1" applyFill="1" applyBorder="1" applyAlignment="1" applyProtection="0">
      <alignment horizontal="center" vertical="bottom"/>
    </xf>
    <xf numFmtId="0" fontId="2" fillId="2" borderId="3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1" fontId="0" fillId="7" borderId="2" applyNumberFormat="1" applyFont="1" applyFill="1" applyBorder="1" applyAlignment="1" applyProtection="0">
      <alignment vertical="center"/>
    </xf>
    <xf numFmtId="0" fontId="0" fillId="9" borderId="2" applyNumberFormat="1" applyFont="1" applyFill="1" applyBorder="1" applyAlignment="1" applyProtection="0">
      <alignment vertical="center"/>
    </xf>
    <xf numFmtId="49" fontId="0" fillId="9" borderId="2" applyNumberFormat="1" applyFont="1" applyFill="1" applyBorder="1" applyAlignment="1" applyProtection="0">
      <alignment horizontal="center" vertical="center"/>
    </xf>
    <xf numFmtId="49" fontId="0" fillId="5" borderId="2" applyNumberFormat="1" applyFont="1" applyFill="1" applyBorder="1" applyAlignment="1" applyProtection="0">
      <alignment horizontal="center" vertical="center"/>
    </xf>
    <xf numFmtId="49" fontId="0" fillId="5" borderId="2" applyNumberFormat="1" applyFont="1" applyFill="1" applyBorder="1" applyAlignment="1" applyProtection="0">
      <alignment horizontal="center" vertical="center" wrapText="1"/>
    </xf>
    <xf numFmtId="49" fontId="11" fillId="7" borderId="2" applyNumberFormat="1" applyFont="1" applyFill="1" applyBorder="1" applyAlignment="1" applyProtection="0">
      <alignment horizontal="left" vertical="center"/>
    </xf>
    <xf numFmtId="49" fontId="0" fillId="9" borderId="2" applyNumberFormat="1" applyFont="1" applyFill="1" applyBorder="1" applyAlignment="1" applyProtection="0">
      <alignment horizontal="center" vertical="center" wrapText="1"/>
    </xf>
    <xf numFmtId="0" fontId="0" fillId="9" borderId="2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1" fontId="10" fillId="7" borderId="2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0" fontId="7" fillId="7" borderId="2" applyNumberFormat="1" applyFont="1" applyFill="1" applyBorder="1" applyAlignment="1" applyProtection="0">
      <alignment horizontal="center" vertical="center" wrapText="1"/>
    </xf>
    <xf numFmtId="2" fontId="0" fillId="2" borderId="2" applyNumberFormat="1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center" wrapText="1"/>
    </xf>
    <xf numFmtId="0" fontId="0" fillId="2" borderId="2" applyNumberFormat="1" applyFont="1" applyFill="1" applyBorder="1" applyAlignment="1" applyProtection="0">
      <alignment vertical="center" wrapText="1"/>
    </xf>
    <xf numFmtId="0" fontId="15" fillId="2" borderId="2" applyNumberFormat="0" applyFont="1" applyFill="1" applyBorder="1" applyAlignment="1" applyProtection="0">
      <alignment horizontal="center" vertical="center" wrapText="1"/>
    </xf>
    <xf numFmtId="0" fontId="2" fillId="2" borderId="8" applyNumberFormat="0" applyFont="1" applyFill="1" applyBorder="1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7dee8"/>
      <rgbColor rgb="fffdeada"/>
      <rgbColor rgb="ffffff99"/>
      <rgbColor rgb="ff002060"/>
      <rgbColor rgb="ff0070c0"/>
      <rgbColor rgb="ffd7e4bd"/>
      <rgbColor rgb="fffac090"/>
      <rgbColor rgb="ffffc000"/>
      <rgbColor rgb="ff4f81bd"/>
      <rgbColor rgb="ffd6d4c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U222"/>
  <sheetViews>
    <sheetView workbookViewId="0" defaultGridColor="0" colorId="9"/>
  </sheetViews>
  <sheetFormatPr defaultColWidth="8.83333" defaultRowHeight="15" customHeight="1" outlineLevelRow="0" outlineLevelCol="0"/>
  <cols>
    <col min="1" max="1" width="11.1719" style="2" customWidth="1"/>
    <col min="2" max="2" width="52.5" style="2" customWidth="1"/>
    <col min="3" max="3" width="17.3516" style="2" customWidth="1"/>
    <col min="4" max="4" width="6" style="2" customWidth="1"/>
    <col min="5" max="5" width="4.85156" style="2" customWidth="1"/>
    <col min="6" max="6" width="3.5" style="2" customWidth="1"/>
    <col min="7" max="7" width="8.85156" style="2" customWidth="1"/>
    <col min="8" max="8" width="5.35156" style="2" customWidth="1"/>
    <col min="9" max="9" width="13.5" style="2" customWidth="1"/>
    <col min="10" max="10" width="10.8516" style="2" customWidth="1"/>
    <col min="11" max="11" width="11.8516" style="2" customWidth="1"/>
    <col min="12" max="12" width="17.8516" style="2" customWidth="1"/>
    <col min="13" max="13" width="11.6719" style="2" customWidth="1"/>
    <col min="14" max="14" width="15.5" style="2" customWidth="1"/>
    <col min="15" max="15" width="9" style="2" customWidth="1"/>
    <col min="16" max="255" width="8.85156" style="2" customWidth="1"/>
  </cols>
  <sheetData>
    <row r="1" s="3" customFormat="1" ht="84.7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="9" customFormat="1" ht="30" customHeight="1">
      <c r="A2" t="s" s="10">
        <v>14</v>
      </c>
      <c r="B2" t="s" s="10">
        <v>15</v>
      </c>
      <c r="C2" s="11">
        <f>SUM(D2:F2)</f>
        <v>393</v>
      </c>
      <c r="D2" s="11">
        <f>SUMPRODUCT(D3:D222,$O3:$O222)</f>
        <v>58</v>
      </c>
      <c r="E2" s="11">
        <f>SUMPRODUCT(E3:E222,$O3:$O222)</f>
        <v>335</v>
      </c>
      <c r="F2" s="11">
        <f>SUMPRODUCT(F3:F222,$O3:$O222)</f>
        <v>0</v>
      </c>
      <c r="G2" s="11">
        <f>SUMPRODUCT(G3:G222,$O3:$O222)</f>
        <v>5</v>
      </c>
      <c r="H2" s="11">
        <f>SUMPRODUCT(H3:H222,$O3:$O222)</f>
        <v>30</v>
      </c>
      <c r="I2" s="12"/>
      <c r="J2" s="12"/>
      <c r="K2" s="13"/>
      <c r="L2" s="13"/>
      <c r="M2" s="13"/>
      <c r="N2" s="13"/>
    </row>
    <row r="3" s="3" customFormat="1" ht="17" customHeight="1">
      <c r="A3" t="s" s="14">
        <v>16</v>
      </c>
      <c r="B3" t="s" s="15">
        <v>17</v>
      </c>
      <c r="C3" s="16">
        <f>SUM(D3:F3)</f>
        <v>117</v>
      </c>
      <c r="D3" s="16">
        <f>SUM(D4:D6)</f>
        <v>39</v>
      </c>
      <c r="E3" s="16">
        <f>SUM(E4:E6)</f>
        <v>78</v>
      </c>
      <c r="F3" s="16">
        <f>SUM(F4:F6)</f>
        <v>0</v>
      </c>
      <c r="G3" s="17">
        <f>SUM(G4:G6)</f>
        <v>0.999999999999999</v>
      </c>
      <c r="H3" s="18">
        <v>9</v>
      </c>
      <c r="I3" s="19"/>
      <c r="J3" s="19"/>
      <c r="K3" s="19"/>
      <c r="L3" t="s" s="20">
        <v>18</v>
      </c>
      <c r="M3" t="s" s="20">
        <v>18</v>
      </c>
      <c r="N3" s="19"/>
      <c r="O3" s="21">
        <f>IF(ISBLANK(A3),0,1)</f>
        <v>1</v>
      </c>
    </row>
    <row r="4" s="3" customFormat="1" ht="17" customHeight="1">
      <c r="A4" t="s" s="22">
        <v>19</v>
      </c>
      <c r="B4" t="s" s="23">
        <v>20</v>
      </c>
      <c r="C4" s="24"/>
      <c r="D4" s="25">
        <v>13</v>
      </c>
      <c r="E4" s="25">
        <v>26</v>
      </c>
      <c r="F4" s="25">
        <v>0</v>
      </c>
      <c r="G4" s="26">
        <f t="shared" si="12" ref="G4:G6">3/9</f>
        <v>0.333333333333333</v>
      </c>
      <c r="I4" s="27">
        <v>3</v>
      </c>
      <c r="J4" t="s" s="28">
        <v>21</v>
      </c>
      <c r="K4" s="29"/>
      <c r="L4" t="s" s="28">
        <v>22</v>
      </c>
      <c r="M4" t="s" s="28">
        <v>18</v>
      </c>
      <c r="N4" t="s" s="28">
        <v>23</v>
      </c>
    </row>
    <row r="5" s="3" customFormat="1" ht="17" customHeight="1">
      <c r="A5" t="s" s="22">
        <v>19</v>
      </c>
      <c r="B5" t="s" s="23">
        <v>24</v>
      </c>
      <c r="C5" s="24"/>
      <c r="D5" s="25">
        <v>13</v>
      </c>
      <c r="E5" s="25">
        <v>26</v>
      </c>
      <c r="F5" s="25">
        <v>0</v>
      </c>
      <c r="G5" s="26">
        <f t="shared" si="12"/>
        <v>0.333333333333333</v>
      </c>
      <c r="I5" s="27">
        <v>3</v>
      </c>
      <c r="J5" t="s" s="28">
        <v>21</v>
      </c>
      <c r="K5" s="29"/>
      <c r="L5" t="s" s="28">
        <v>22</v>
      </c>
      <c r="M5" t="s" s="28">
        <v>18</v>
      </c>
      <c r="N5" t="s" s="28">
        <v>23</v>
      </c>
    </row>
    <row r="6" s="3" customFormat="1" ht="17" customHeight="1">
      <c r="A6" t="s" s="22">
        <v>19</v>
      </c>
      <c r="B6" t="s" s="23">
        <v>25</v>
      </c>
      <c r="C6" s="24"/>
      <c r="D6" s="25">
        <v>13</v>
      </c>
      <c r="E6" s="25">
        <v>26</v>
      </c>
      <c r="F6" s="25">
        <v>0</v>
      </c>
      <c r="G6" s="26">
        <f t="shared" si="12"/>
        <v>0.333333333333333</v>
      </c>
      <c r="I6" s="27">
        <v>3</v>
      </c>
      <c r="J6" t="s" s="28">
        <v>21</v>
      </c>
      <c r="K6" s="29"/>
      <c r="L6" t="s" s="28">
        <v>22</v>
      </c>
      <c r="M6" t="s" s="28">
        <v>18</v>
      </c>
      <c r="N6" t="s" s="28">
        <v>23</v>
      </c>
    </row>
    <row r="7" s="3" customFormat="1" ht="17" customHeight="1">
      <c r="A7" t="s" s="14">
        <v>16</v>
      </c>
      <c r="B7" t="s" s="15">
        <v>26</v>
      </c>
      <c r="C7" s="16">
        <f>SUM(D7:F7)</f>
        <v>162</v>
      </c>
      <c r="D7" s="16">
        <f>SUM(D8:D10)</f>
        <v>19</v>
      </c>
      <c r="E7" s="16">
        <f>SUM(E8:E10)</f>
        <v>143</v>
      </c>
      <c r="F7" s="16">
        <f>SUM(F8:F10)</f>
        <v>0</v>
      </c>
      <c r="G7" s="17">
        <f>SUM(G8:G10)</f>
        <v>1</v>
      </c>
      <c r="H7" s="18">
        <v>12</v>
      </c>
      <c r="I7" s="19"/>
      <c r="J7" s="19"/>
      <c r="K7" s="19"/>
      <c r="L7" t="s" s="20">
        <v>18</v>
      </c>
      <c r="M7" t="s" s="20">
        <v>18</v>
      </c>
      <c r="N7" s="19"/>
      <c r="O7" s="21">
        <f>IF(ISBLANK(A7),0,1)</f>
        <v>1</v>
      </c>
    </row>
    <row r="8" s="3" customFormat="1" ht="17" customHeight="1">
      <c r="A8" t="s" s="22">
        <v>19</v>
      </c>
      <c r="B8" t="s" s="23">
        <v>27</v>
      </c>
      <c r="C8" s="24"/>
      <c r="D8" s="25">
        <v>13</v>
      </c>
      <c r="E8" s="25">
        <v>26</v>
      </c>
      <c r="F8" s="25">
        <v>0</v>
      </c>
      <c r="G8" s="26">
        <f>2/12</f>
        <v>0.166666666666667</v>
      </c>
      <c r="I8" s="27">
        <v>3</v>
      </c>
      <c r="J8" t="s" s="28">
        <v>21</v>
      </c>
      <c r="K8" s="29"/>
      <c r="L8" t="s" s="28">
        <v>22</v>
      </c>
      <c r="M8" t="s" s="28">
        <v>18</v>
      </c>
      <c r="N8" t="s" s="28">
        <v>23</v>
      </c>
    </row>
    <row r="9" s="3" customFormat="1" ht="17" customHeight="1">
      <c r="A9" t="s" s="22">
        <v>19</v>
      </c>
      <c r="B9" t="s" s="23">
        <v>28</v>
      </c>
      <c r="C9" s="24"/>
      <c r="D9" s="25">
        <v>0</v>
      </c>
      <c r="E9" s="25">
        <v>39</v>
      </c>
      <c r="F9" s="25">
        <v>0</v>
      </c>
      <c r="G9" s="26">
        <f>3/12</f>
        <v>0.25</v>
      </c>
      <c r="I9" s="27">
        <v>3</v>
      </c>
      <c r="J9" t="s" s="28">
        <v>21</v>
      </c>
      <c r="K9" s="29"/>
      <c r="L9" t="s" s="28">
        <v>22</v>
      </c>
      <c r="M9" t="s" s="28">
        <v>18</v>
      </c>
      <c r="N9" t="s" s="28">
        <v>23</v>
      </c>
    </row>
    <row r="10" s="3" customFormat="1" ht="17" customHeight="1">
      <c r="A10" t="s" s="22">
        <v>19</v>
      </c>
      <c r="B10" t="s" s="23">
        <v>29</v>
      </c>
      <c r="C10" s="24"/>
      <c r="D10" s="25">
        <v>6</v>
      </c>
      <c r="E10" s="25">
        <v>78</v>
      </c>
      <c r="F10" s="25">
        <v>0</v>
      </c>
      <c r="G10" s="26">
        <f>7/12</f>
        <v>0.583333333333333</v>
      </c>
      <c r="I10" s="27">
        <v>3</v>
      </c>
      <c r="J10" t="s" s="28">
        <v>21</v>
      </c>
      <c r="K10" s="29"/>
      <c r="L10" t="s" s="28">
        <v>22</v>
      </c>
      <c r="M10" t="s" s="28">
        <v>18</v>
      </c>
      <c r="N10" t="s" s="28">
        <v>23</v>
      </c>
    </row>
    <row r="11" s="3" customFormat="1" ht="17" customHeight="1">
      <c r="A11" t="s" s="14">
        <v>16</v>
      </c>
      <c r="B11" t="s" s="15">
        <v>30</v>
      </c>
      <c r="C11" s="16">
        <f>SUM(D11:F11)</f>
        <v>30</v>
      </c>
      <c r="D11" s="16">
        <f>SUM(D12:D12)</f>
        <v>0</v>
      </c>
      <c r="E11" s="16">
        <f>SUM(E12:E12)</f>
        <v>30</v>
      </c>
      <c r="F11" s="16">
        <f>SUM(F12:F12)</f>
        <v>0</v>
      </c>
      <c r="G11" s="17">
        <f>SUM(G12)</f>
        <v>1</v>
      </c>
      <c r="H11" s="18">
        <v>3</v>
      </c>
      <c r="I11" s="19"/>
      <c r="J11" s="19"/>
      <c r="K11" s="19"/>
      <c r="L11" t="s" s="20">
        <v>18</v>
      </c>
      <c r="M11" t="s" s="20">
        <v>18</v>
      </c>
      <c r="N11" s="19"/>
      <c r="O11" s="21">
        <f>IF(ISBLANK(A11),0,1)</f>
        <v>1</v>
      </c>
    </row>
    <row r="12" s="3" customFormat="1" ht="17" customHeight="1">
      <c r="A12" t="s" s="22">
        <v>19</v>
      </c>
      <c r="B12" t="s" s="23">
        <v>31</v>
      </c>
      <c r="C12" s="24"/>
      <c r="D12" s="25">
        <v>0</v>
      </c>
      <c r="E12" s="25">
        <v>30</v>
      </c>
      <c r="F12" s="25">
        <v>0</v>
      </c>
      <c r="G12" s="30">
        <f t="shared" si="30" ref="G12:G17">3/3</f>
        <v>1</v>
      </c>
      <c r="I12" s="27">
        <v>3</v>
      </c>
      <c r="J12" t="s" s="28">
        <v>21</v>
      </c>
      <c r="K12" s="29"/>
      <c r="L12" t="s" s="28">
        <v>18</v>
      </c>
      <c r="M12" t="s" s="28">
        <v>18</v>
      </c>
      <c r="N12" t="s" s="28">
        <v>30</v>
      </c>
    </row>
    <row r="13" s="3" customFormat="1" ht="17" customHeight="1">
      <c r="A13" t="s" s="14">
        <v>16</v>
      </c>
      <c r="B13" t="s" s="15">
        <v>32</v>
      </c>
      <c r="C13" s="16">
        <f>SUM(D13:F13)</f>
        <v>36</v>
      </c>
      <c r="D13" s="16">
        <f>SUM(D14:D15)</f>
        <v>0</v>
      </c>
      <c r="E13" s="16">
        <f>SUM(E14:E15)</f>
        <v>36</v>
      </c>
      <c r="F13" s="16">
        <f>SUM(F14:F15)</f>
        <v>0</v>
      </c>
      <c r="G13" s="17">
        <f>SUM(G14:G15)</f>
        <v>1</v>
      </c>
      <c r="H13" s="18">
        <v>3</v>
      </c>
      <c r="I13" s="19"/>
      <c r="J13" s="19"/>
      <c r="K13" s="19"/>
      <c r="L13" t="s" s="20">
        <v>18</v>
      </c>
      <c r="M13" t="s" s="20">
        <v>18</v>
      </c>
      <c r="N13" s="19"/>
      <c r="O13" s="21">
        <f>IF(ISBLANK(A13),0,1)</f>
        <v>1</v>
      </c>
    </row>
    <row r="14" s="3" customFormat="1" ht="17" customHeight="1">
      <c r="A14" t="s" s="22">
        <v>19</v>
      </c>
      <c r="B14" t="s" s="23">
        <v>33</v>
      </c>
      <c r="C14" s="24"/>
      <c r="D14" s="25">
        <v>0</v>
      </c>
      <c r="E14" s="25">
        <v>24</v>
      </c>
      <c r="F14" s="25">
        <v>0</v>
      </c>
      <c r="G14" s="31">
        <f>2/3</f>
        <v>0.666666666666667</v>
      </c>
      <c r="I14" s="27">
        <v>2</v>
      </c>
      <c r="J14" t="s" s="28">
        <v>21</v>
      </c>
      <c r="K14" s="29"/>
      <c r="L14" t="s" s="28">
        <v>22</v>
      </c>
      <c r="M14" t="s" s="28">
        <v>22</v>
      </c>
      <c r="N14" t="s" s="28">
        <v>23</v>
      </c>
    </row>
    <row r="15" s="3" customFormat="1" ht="17" customHeight="1">
      <c r="A15" t="s" s="22">
        <v>19</v>
      </c>
      <c r="B15" t="s" s="23">
        <v>34</v>
      </c>
      <c r="C15" s="24"/>
      <c r="D15" s="25">
        <v>0</v>
      </c>
      <c r="E15" s="25">
        <v>12</v>
      </c>
      <c r="F15" s="25">
        <v>0</v>
      </c>
      <c r="G15" s="31">
        <f>1/3</f>
        <v>0.333333333333333</v>
      </c>
      <c r="I15" s="27">
        <v>2</v>
      </c>
      <c r="J15" t="s" s="28">
        <v>21</v>
      </c>
      <c r="K15" s="29"/>
      <c r="L15" t="s" s="28">
        <v>22</v>
      </c>
      <c r="M15" t="s" s="28">
        <v>22</v>
      </c>
      <c r="N15" t="s" s="28">
        <v>23</v>
      </c>
    </row>
    <row r="16" s="3" customFormat="1" ht="17" customHeight="1">
      <c r="A16" t="s" s="14">
        <v>16</v>
      </c>
      <c r="B16" t="s" s="15">
        <v>35</v>
      </c>
      <c r="C16" s="16">
        <f>SUM(D16:F16)</f>
        <v>48</v>
      </c>
      <c r="D16" s="16">
        <f>SUM(D17:D17)</f>
        <v>0</v>
      </c>
      <c r="E16" s="16">
        <f>SUM(E17:E17)</f>
        <v>48</v>
      </c>
      <c r="F16" s="16">
        <f>SUM(F17:F17)</f>
        <v>0</v>
      </c>
      <c r="G16" s="17">
        <f>SUM(G17)</f>
        <v>1</v>
      </c>
      <c r="H16" s="18">
        <v>3</v>
      </c>
      <c r="I16" s="19"/>
      <c r="J16" s="19"/>
      <c r="K16" s="19"/>
      <c r="L16" t="s" s="20">
        <v>18</v>
      </c>
      <c r="M16" t="s" s="20">
        <v>18</v>
      </c>
      <c r="N16" s="19"/>
      <c r="O16" s="21">
        <f>IF(ISBLANK(A16),0,1)</f>
        <v>1</v>
      </c>
    </row>
    <row r="17" s="3" customFormat="1" ht="17" customHeight="1">
      <c r="A17" t="s" s="22">
        <v>19</v>
      </c>
      <c r="B17" t="s" s="32">
        <v>35</v>
      </c>
      <c r="C17" t="s" s="33">
        <v>36</v>
      </c>
      <c r="D17" s="25">
        <v>0</v>
      </c>
      <c r="E17" s="25">
        <v>48</v>
      </c>
      <c r="F17" s="25">
        <v>0</v>
      </c>
      <c r="G17" s="30">
        <f t="shared" si="30"/>
        <v>1</v>
      </c>
      <c r="I17" s="27">
        <v>2</v>
      </c>
      <c r="J17" t="s" s="28">
        <v>21</v>
      </c>
      <c r="K17" s="29"/>
      <c r="L17" t="s" s="28">
        <v>22</v>
      </c>
      <c r="M17" t="s" s="28">
        <v>18</v>
      </c>
      <c r="N17" t="s" s="28">
        <v>23</v>
      </c>
    </row>
    <row r="19" s="3" customFormat="1" ht="17" customHeight="1">
      <c r="A19" t="s" s="34">
        <v>37</v>
      </c>
    </row>
    <row r="20" s="3" customFormat="1" ht="17" customHeight="1">
      <c r="A20" t="s" s="34">
        <v>38</v>
      </c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O18"/>
  <sheetViews>
    <sheetView workbookViewId="0" showGridLines="0" defaultGridColor="1"/>
  </sheetViews>
  <sheetFormatPr defaultColWidth="11.3333" defaultRowHeight="15" customHeight="1" outlineLevelRow="0" outlineLevelCol="0"/>
  <cols>
    <col min="1" max="1" width="19.5" style="120" customWidth="1"/>
    <col min="2" max="2" width="44.8516" style="120" customWidth="1"/>
    <col min="3" max="3" width="17.6719" style="120" customWidth="1"/>
    <col min="4" max="4" width="10.8516" style="120" customWidth="1"/>
    <col min="5" max="5" width="4.85156" style="120" customWidth="1"/>
    <col min="6" max="6" width="4.67188" style="120" customWidth="1"/>
    <col min="7" max="8" width="7.67188" style="120" customWidth="1"/>
    <col min="9" max="9" width="25.5" style="120" customWidth="1"/>
    <col min="10" max="10" width="29.1719" style="120" customWidth="1"/>
    <col min="11" max="11" width="19.3516" style="120" customWidth="1"/>
    <col min="12" max="12" width="16.5" style="120" customWidth="1"/>
    <col min="13" max="13" width="42.8516" style="120" customWidth="1"/>
    <col min="14" max="14" width="21.3516" style="120" customWidth="1"/>
    <col min="15" max="15" width="11.3516" style="120" customWidth="1"/>
    <col min="16" max="256" width="11.3516" style="120" customWidth="1"/>
  </cols>
  <sheetData>
    <row r="1" ht="55.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36"/>
    </row>
    <row r="2" ht="45" customHeight="1">
      <c r="A2" t="s" s="10">
        <v>199</v>
      </c>
      <c r="B2" t="s" s="10">
        <v>200</v>
      </c>
      <c r="C2" s="11">
        <f>SUM(D2:F2)</f>
        <v>4</v>
      </c>
      <c r="D2" s="11">
        <f>D3</f>
        <v>0</v>
      </c>
      <c r="E2" s="11">
        <f>E3</f>
        <v>4</v>
      </c>
      <c r="F2" s="11">
        <f>F3</f>
        <v>0</v>
      </c>
      <c r="G2" s="11">
        <f>G3</f>
        <v>1</v>
      </c>
      <c r="H2" s="11">
        <v>30</v>
      </c>
      <c r="I2" s="12"/>
      <c r="J2" s="13"/>
      <c r="K2" s="13"/>
      <c r="L2" s="13"/>
      <c r="M2" s="13"/>
      <c r="N2" s="13"/>
      <c r="O2" s="36"/>
    </row>
    <row r="3" ht="68.25" customHeight="1">
      <c r="A3" t="s" s="14">
        <v>16</v>
      </c>
      <c r="B3" t="s" s="14">
        <v>201</v>
      </c>
      <c r="C3" s="64">
        <f>SUM(D3:F3)</f>
        <v>4</v>
      </c>
      <c r="D3" s="64">
        <f>SUM(D4:D4)</f>
        <v>0</v>
      </c>
      <c r="E3" s="64">
        <f>SUM(E4:E4)</f>
        <v>4</v>
      </c>
      <c r="F3" s="64">
        <f>SUM(F4:F4)</f>
        <v>0</v>
      </c>
      <c r="G3" s="18">
        <f>G4</f>
        <v>1</v>
      </c>
      <c r="H3" s="18">
        <v>30</v>
      </c>
      <c r="I3" s="66"/>
      <c r="J3" s="66"/>
      <c r="K3" s="19"/>
      <c r="L3" s="19"/>
      <c r="M3" t="s" s="57">
        <v>162</v>
      </c>
      <c r="N3" s="19"/>
      <c r="O3" s="21">
        <f>IF(ISBLANK(A3),0,1)</f>
        <v>1</v>
      </c>
    </row>
    <row r="4" ht="60" customHeight="1">
      <c r="A4" t="s" s="22">
        <v>19</v>
      </c>
      <c r="B4" t="s" s="22">
        <v>139</v>
      </c>
      <c r="C4" t="s" s="33">
        <v>131</v>
      </c>
      <c r="D4" s="25">
        <v>0</v>
      </c>
      <c r="E4" s="25">
        <v>4</v>
      </c>
      <c r="F4" s="25">
        <v>0</v>
      </c>
      <c r="G4" s="30">
        <f>30/30</f>
        <v>1</v>
      </c>
      <c r="H4" s="48"/>
      <c r="I4" s="27">
        <v>2</v>
      </c>
      <c r="J4" t="s" s="28">
        <v>21</v>
      </c>
      <c r="K4" s="29"/>
      <c r="L4" s="29"/>
      <c r="M4" t="s" s="58">
        <v>162</v>
      </c>
      <c r="N4" t="s" s="28">
        <v>23</v>
      </c>
      <c r="O4" s="36"/>
    </row>
    <row r="5" ht="17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ht="17" customHeight="1">
      <c r="A6" t="s" s="85">
        <v>140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ht="17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ht="17" customHeight="1">
      <c r="A8" t="s" s="34">
        <v>37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ht="17" customHeight="1">
      <c r="A9" t="s" s="34">
        <v>77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ht="17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ht="17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ht="17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ht="17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ht="17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ht="17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ht="17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ht="17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ht="17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O220"/>
  <sheetViews>
    <sheetView workbookViewId="0" showGridLines="0" defaultGridColor="1"/>
  </sheetViews>
  <sheetFormatPr defaultColWidth="8.83333" defaultRowHeight="15.75" customHeight="1" outlineLevelRow="0" outlineLevelCol="0"/>
  <cols>
    <col min="1" max="1" width="13.5" style="35" customWidth="1"/>
    <col min="2" max="2" width="38.6719" style="35" customWidth="1"/>
    <col min="3" max="3" width="18.3516" style="35" customWidth="1"/>
    <col min="4" max="4" width="6.35156" style="35" customWidth="1"/>
    <col min="5" max="5" width="9.35156" style="35" customWidth="1"/>
    <col min="6" max="6" width="5.67188" style="35" customWidth="1"/>
    <col min="7" max="7" width="7.67188" style="35" customWidth="1"/>
    <col min="8" max="8" width="5.67188" style="35" customWidth="1"/>
    <col min="9" max="9" width="12.8516" style="35" customWidth="1"/>
    <col min="10" max="10" width="11.5" style="35" customWidth="1"/>
    <col min="11" max="11" width="9.85156" style="35" customWidth="1"/>
    <col min="12" max="12" width="11.5" style="35" customWidth="1"/>
    <col min="13" max="13" width="21.1719" style="35" customWidth="1"/>
    <col min="14" max="14" width="14.1719" style="35" customWidth="1"/>
    <col min="15" max="15" width="12.3516" style="35" customWidth="1"/>
    <col min="16" max="256" width="8.85156" style="35" customWidth="1"/>
  </cols>
  <sheetData>
    <row r="1" ht="84.7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36"/>
    </row>
    <row r="2" ht="31.5" customHeight="1">
      <c r="A2" t="s" s="37">
        <v>39</v>
      </c>
      <c r="B2" t="s" s="10">
        <v>40</v>
      </c>
      <c r="C2" s="38">
        <f>SUM(D2:F2)</f>
        <v>321.2</v>
      </c>
      <c r="D2" s="39">
        <f>SUMPRODUCT(D3:D220,$O3:$O220)</f>
        <v>69</v>
      </c>
      <c r="E2" s="39">
        <f>SUMPRODUCT(E3:E220,$O3:$O220)</f>
        <v>252.2</v>
      </c>
      <c r="F2" s="39">
        <f>SUMPRODUCT(F3:F220,$O3:$O220)</f>
        <v>0</v>
      </c>
      <c r="G2" s="39">
        <f>SUMPRODUCT(G3:G220,$O3:$O220)</f>
        <v>6</v>
      </c>
      <c r="H2" s="39">
        <f>SUMPRODUCT(H3:H220,$O3:$O220)</f>
        <v>30</v>
      </c>
      <c r="I2" s="40"/>
      <c r="J2" s="40"/>
      <c r="K2" s="41"/>
      <c r="L2" s="41"/>
      <c r="M2" s="41"/>
      <c r="N2" s="41"/>
      <c r="O2" s="42"/>
    </row>
    <row r="3" ht="17" customHeight="1">
      <c r="A3" t="s" s="43">
        <v>16</v>
      </c>
      <c r="B3" t="s" s="44">
        <v>41</v>
      </c>
      <c r="C3" s="16">
        <f>SUM(D3:F3)</f>
        <v>117</v>
      </c>
      <c r="D3" s="16">
        <f>SUM(D4:D6)</f>
        <v>39</v>
      </c>
      <c r="E3" s="16">
        <f>SUM(E4:E6)</f>
        <v>78</v>
      </c>
      <c r="F3" s="16">
        <f>SUM(F4:F6)</f>
        <v>0</v>
      </c>
      <c r="G3" s="17">
        <f>SUM(G4:G6)</f>
        <v>0.999999999999999</v>
      </c>
      <c r="H3" s="45">
        <v>9</v>
      </c>
      <c r="I3" s="19"/>
      <c r="J3" s="19"/>
      <c r="K3" s="19"/>
      <c r="L3" t="s" s="20">
        <v>18</v>
      </c>
      <c r="M3" t="s" s="20">
        <v>18</v>
      </c>
      <c r="N3" s="19"/>
      <c r="O3" s="21">
        <f>IF(ISBLANK(A3),0,1)</f>
        <v>1</v>
      </c>
    </row>
    <row r="4" ht="17" customHeight="1">
      <c r="A4" t="s" s="22">
        <v>19</v>
      </c>
      <c r="B4" t="s" s="46">
        <v>42</v>
      </c>
      <c r="C4" s="24"/>
      <c r="D4" s="25">
        <v>13</v>
      </c>
      <c r="E4" s="25">
        <v>26</v>
      </c>
      <c r="F4" s="25">
        <v>0</v>
      </c>
      <c r="G4" s="47">
        <f t="shared" si="12" ref="G4:G6">3/9</f>
        <v>0.333333333333333</v>
      </c>
      <c r="H4" s="48"/>
      <c r="I4" s="27">
        <v>3</v>
      </c>
      <c r="J4" t="s" s="28">
        <v>21</v>
      </c>
      <c r="K4" s="29"/>
      <c r="L4" t="s" s="28">
        <v>22</v>
      </c>
      <c r="M4" t="s" s="28">
        <v>18</v>
      </c>
      <c r="N4" t="s" s="28">
        <v>23</v>
      </c>
      <c r="O4" s="49"/>
    </row>
    <row r="5" ht="17" customHeight="1">
      <c r="A5" t="s" s="22">
        <v>19</v>
      </c>
      <c r="B5" t="s" s="46">
        <v>43</v>
      </c>
      <c r="C5" s="24"/>
      <c r="D5" s="25">
        <v>13</v>
      </c>
      <c r="E5" s="25">
        <v>26</v>
      </c>
      <c r="F5" s="25">
        <v>0</v>
      </c>
      <c r="G5" s="47">
        <f t="shared" si="12"/>
        <v>0.333333333333333</v>
      </c>
      <c r="H5" s="48"/>
      <c r="I5" s="27">
        <v>3</v>
      </c>
      <c r="J5" t="s" s="28">
        <v>21</v>
      </c>
      <c r="K5" s="29"/>
      <c r="L5" t="s" s="28">
        <v>22</v>
      </c>
      <c r="M5" t="s" s="28">
        <v>18</v>
      </c>
      <c r="N5" t="s" s="28">
        <v>23</v>
      </c>
      <c r="O5" s="49"/>
    </row>
    <row r="6" ht="17" customHeight="1">
      <c r="A6" t="s" s="22">
        <v>19</v>
      </c>
      <c r="B6" t="s" s="46">
        <v>44</v>
      </c>
      <c r="C6" s="24"/>
      <c r="D6" s="25">
        <v>13</v>
      </c>
      <c r="E6" s="25">
        <v>26</v>
      </c>
      <c r="F6" s="25">
        <v>0</v>
      </c>
      <c r="G6" s="47">
        <f t="shared" si="12"/>
        <v>0.333333333333333</v>
      </c>
      <c r="H6" s="48"/>
      <c r="I6" s="27">
        <v>3</v>
      </c>
      <c r="J6" t="s" s="28">
        <v>21</v>
      </c>
      <c r="K6" s="29"/>
      <c r="L6" t="s" s="28">
        <v>22</v>
      </c>
      <c r="M6" t="s" s="28">
        <v>18</v>
      </c>
      <c r="N6" t="s" s="28">
        <v>23</v>
      </c>
      <c r="O6" s="49"/>
    </row>
    <row r="7" ht="17" customHeight="1">
      <c r="A7" t="s" s="43">
        <v>16</v>
      </c>
      <c r="B7" t="s" s="44">
        <v>45</v>
      </c>
      <c r="C7" s="16">
        <f>SUM(D7:F7)</f>
        <v>108</v>
      </c>
      <c r="D7" s="16">
        <f>SUM(D8:D10)</f>
        <v>30</v>
      </c>
      <c r="E7" s="16">
        <f>SUM(E8:E10)</f>
        <v>78</v>
      </c>
      <c r="F7" s="16">
        <f>SUM(F8:F10)</f>
        <v>0</v>
      </c>
      <c r="G7" s="17">
        <f>SUM(G8:G10)</f>
        <v>1</v>
      </c>
      <c r="H7" s="45">
        <v>8</v>
      </c>
      <c r="I7" s="19"/>
      <c r="J7" s="19"/>
      <c r="K7" s="19"/>
      <c r="L7" t="s" s="20">
        <v>18</v>
      </c>
      <c r="M7" t="s" s="20">
        <v>18</v>
      </c>
      <c r="N7" s="19"/>
      <c r="O7" s="21">
        <f>IF(ISBLANK(A7),0,1)</f>
        <v>1</v>
      </c>
    </row>
    <row r="8" ht="17" customHeight="1">
      <c r="A8" t="s" s="22">
        <v>19</v>
      </c>
      <c r="B8" t="s" s="46">
        <v>46</v>
      </c>
      <c r="C8" s="24"/>
      <c r="D8" s="25">
        <v>13</v>
      </c>
      <c r="E8" s="25">
        <v>26</v>
      </c>
      <c r="F8" s="25">
        <v>0</v>
      </c>
      <c r="G8" s="26">
        <f t="shared" si="21" ref="G8:G10">3/8</f>
        <v>0.375</v>
      </c>
      <c r="H8" s="48"/>
      <c r="I8" s="27">
        <v>3</v>
      </c>
      <c r="J8" t="s" s="28">
        <v>21</v>
      </c>
      <c r="K8" s="29"/>
      <c r="L8" t="s" s="28">
        <v>22</v>
      </c>
      <c r="M8" t="s" s="28">
        <v>18</v>
      </c>
      <c r="N8" t="s" s="28">
        <v>23</v>
      </c>
      <c r="O8" s="49"/>
    </row>
    <row r="9" ht="17" customHeight="1">
      <c r="A9" t="s" s="22">
        <v>19</v>
      </c>
      <c r="B9" t="s" s="46">
        <v>47</v>
      </c>
      <c r="C9" s="24"/>
      <c r="D9" s="25">
        <v>4</v>
      </c>
      <c r="E9" s="25">
        <v>26</v>
      </c>
      <c r="F9" s="25">
        <v>0</v>
      </c>
      <c r="G9" s="26">
        <f>2/8</f>
        <v>0.25</v>
      </c>
      <c r="H9" s="48"/>
      <c r="I9" s="27">
        <v>3</v>
      </c>
      <c r="J9" t="s" s="28">
        <v>21</v>
      </c>
      <c r="K9" s="29"/>
      <c r="L9" t="s" s="28">
        <v>22</v>
      </c>
      <c r="M9" t="s" s="28">
        <v>18</v>
      </c>
      <c r="N9" t="s" s="28">
        <v>23</v>
      </c>
      <c r="O9" s="49"/>
    </row>
    <row r="10" ht="17" customHeight="1">
      <c r="A10" t="s" s="22">
        <v>19</v>
      </c>
      <c r="B10" t="s" s="46">
        <v>48</v>
      </c>
      <c r="C10" s="24"/>
      <c r="D10" s="25">
        <v>13</v>
      </c>
      <c r="E10" s="25">
        <v>26</v>
      </c>
      <c r="F10" s="25">
        <v>0</v>
      </c>
      <c r="G10" s="26">
        <f t="shared" si="21"/>
        <v>0.375</v>
      </c>
      <c r="H10" s="48"/>
      <c r="I10" s="27">
        <v>3</v>
      </c>
      <c r="J10" t="s" s="28">
        <v>21</v>
      </c>
      <c r="K10" s="29"/>
      <c r="L10" t="s" s="28">
        <v>22</v>
      </c>
      <c r="M10" t="s" s="28">
        <v>18</v>
      </c>
      <c r="N10" t="s" s="28">
        <v>23</v>
      </c>
      <c r="O10" s="49"/>
    </row>
    <row r="11" ht="17" customHeight="1">
      <c r="A11" t="s" s="43">
        <v>16</v>
      </c>
      <c r="B11" t="s" s="44">
        <v>49</v>
      </c>
      <c r="C11" s="16">
        <f>SUM(D11:F11)</f>
        <v>24</v>
      </c>
      <c r="D11" s="16">
        <f>SUM(D12:D12)</f>
        <v>0</v>
      </c>
      <c r="E11" s="16">
        <f>SUM(E12:E12)</f>
        <v>24</v>
      </c>
      <c r="F11" s="16">
        <f>SUM(F12:F12)</f>
        <v>0</v>
      </c>
      <c r="G11" s="17">
        <f>SUM(G12)</f>
        <v>1</v>
      </c>
      <c r="H11" s="45">
        <v>3</v>
      </c>
      <c r="I11" s="19"/>
      <c r="J11" s="19"/>
      <c r="K11" s="19"/>
      <c r="L11" t="s" s="20">
        <v>18</v>
      </c>
      <c r="M11" t="s" s="20">
        <v>18</v>
      </c>
      <c r="N11" s="19"/>
      <c r="O11" s="21">
        <f>IF(ISBLANK(A11),0,1)</f>
        <v>1</v>
      </c>
    </row>
    <row r="12" ht="17" customHeight="1">
      <c r="A12" t="s" s="22">
        <v>19</v>
      </c>
      <c r="B12" t="s" s="46">
        <v>49</v>
      </c>
      <c r="C12" s="24"/>
      <c r="D12" s="25">
        <v>0</v>
      </c>
      <c r="E12" s="25">
        <v>24</v>
      </c>
      <c r="F12" s="25">
        <v>0</v>
      </c>
      <c r="G12" s="30">
        <f t="shared" si="30" ref="G12:G14">3/3</f>
        <v>1</v>
      </c>
      <c r="H12" s="48"/>
      <c r="I12" s="27">
        <v>3</v>
      </c>
      <c r="J12" t="s" s="28">
        <v>21</v>
      </c>
      <c r="K12" s="29"/>
      <c r="L12" t="s" s="28">
        <v>18</v>
      </c>
      <c r="M12" t="s" s="28">
        <v>18</v>
      </c>
      <c r="N12" t="s" s="28">
        <v>30</v>
      </c>
      <c r="O12" s="49"/>
    </row>
    <row r="13" ht="17" customHeight="1">
      <c r="A13" t="s" s="43">
        <v>16</v>
      </c>
      <c r="B13" t="s" s="44">
        <v>50</v>
      </c>
      <c r="C13" s="16">
        <f>SUM(D13:F13)</f>
        <v>24</v>
      </c>
      <c r="D13" s="16">
        <f>SUM(D14:D14)</f>
        <v>0</v>
      </c>
      <c r="E13" s="16">
        <f>SUM(E14:E14)</f>
        <v>24</v>
      </c>
      <c r="F13" s="16">
        <f>SUM(F14:F14)</f>
        <v>0</v>
      </c>
      <c r="G13" s="17">
        <f>SUM(G14)</f>
        <v>1</v>
      </c>
      <c r="H13" s="45">
        <v>3</v>
      </c>
      <c r="I13" s="19"/>
      <c r="J13" s="19"/>
      <c r="K13" s="19"/>
      <c r="L13" t="s" s="20">
        <v>18</v>
      </c>
      <c r="M13" t="s" s="20">
        <v>18</v>
      </c>
      <c r="N13" s="19"/>
      <c r="O13" s="21">
        <f>IF(ISBLANK(A13),0,1)</f>
        <v>1</v>
      </c>
    </row>
    <row r="14" ht="17" customHeight="1">
      <c r="A14" t="s" s="22">
        <v>19</v>
      </c>
      <c r="B14" t="s" s="46">
        <v>51</v>
      </c>
      <c r="C14" s="24"/>
      <c r="D14" s="25">
        <v>0</v>
      </c>
      <c r="E14" s="25">
        <v>24</v>
      </c>
      <c r="F14" s="25">
        <v>0</v>
      </c>
      <c r="G14" s="30">
        <f t="shared" si="30"/>
        <v>1</v>
      </c>
      <c r="H14" s="48"/>
      <c r="I14" s="27">
        <v>3</v>
      </c>
      <c r="J14" t="s" s="28">
        <v>21</v>
      </c>
      <c r="K14" s="29"/>
      <c r="L14" t="s" s="28">
        <v>18</v>
      </c>
      <c r="M14" t="s" s="28">
        <v>18</v>
      </c>
      <c r="N14" t="s" s="28">
        <v>30</v>
      </c>
      <c r="O14" s="49"/>
    </row>
    <row r="15" ht="17" customHeight="1">
      <c r="A15" t="s" s="43">
        <v>16</v>
      </c>
      <c r="B15" t="s" s="44">
        <v>52</v>
      </c>
      <c r="C15" s="16">
        <f>SUM(D15:F15)</f>
        <v>48</v>
      </c>
      <c r="D15" s="16">
        <f>SUM(D16:D16)</f>
        <v>0</v>
      </c>
      <c r="E15" s="16">
        <f>SUM(E16:E16)</f>
        <v>48</v>
      </c>
      <c r="F15" s="16">
        <f>SUM(F16:F16)</f>
        <v>0</v>
      </c>
      <c r="G15" s="17">
        <f>SUM(G16)</f>
        <v>1</v>
      </c>
      <c r="H15" s="45">
        <v>5</v>
      </c>
      <c r="I15" s="19"/>
      <c r="J15" s="19"/>
      <c r="K15" s="19"/>
      <c r="L15" t="s" s="20">
        <v>18</v>
      </c>
      <c r="M15" t="s" s="20">
        <v>18</v>
      </c>
      <c r="N15" s="19"/>
      <c r="O15" s="21">
        <f>IF(ISBLANK(A15),0,1)</f>
        <v>1</v>
      </c>
    </row>
    <row r="16" ht="21" customHeight="1">
      <c r="A16" t="s" s="22">
        <v>19</v>
      </c>
      <c r="B16" t="s" s="46">
        <v>52</v>
      </c>
      <c r="C16" t="s" s="33">
        <v>36</v>
      </c>
      <c r="D16" s="25">
        <v>0</v>
      </c>
      <c r="E16" s="25">
        <v>48</v>
      </c>
      <c r="F16" s="25">
        <v>0</v>
      </c>
      <c r="G16" s="30">
        <f>5/5</f>
        <v>1</v>
      </c>
      <c r="H16" s="48"/>
      <c r="I16" s="27">
        <v>2</v>
      </c>
      <c r="J16" t="s" s="28">
        <v>21</v>
      </c>
      <c r="K16" s="29"/>
      <c r="L16" t="s" s="28">
        <v>18</v>
      </c>
      <c r="M16" t="s" s="28">
        <v>18</v>
      </c>
      <c r="N16" t="s" s="28">
        <v>23</v>
      </c>
      <c r="O16" s="49"/>
    </row>
    <row r="17" ht="17" customHeight="1">
      <c r="A17" t="s" s="43">
        <v>16</v>
      </c>
      <c r="B17" t="s" s="44">
        <v>53</v>
      </c>
      <c r="C17" s="16">
        <f>SUM(D17:F17)</f>
        <v>0.2</v>
      </c>
      <c r="D17" s="16">
        <f>SUM(D18:D18)</f>
        <v>0</v>
      </c>
      <c r="E17" s="16">
        <f>SUM(E18:E18)</f>
        <v>0.2</v>
      </c>
      <c r="F17" s="16">
        <f>SUM(F18:F18)</f>
        <v>0</v>
      </c>
      <c r="G17" s="17">
        <f>SUM(G18)</f>
        <v>1</v>
      </c>
      <c r="H17" s="45">
        <v>2</v>
      </c>
      <c r="I17" s="19"/>
      <c r="J17" s="19"/>
      <c r="K17" s="19"/>
      <c r="L17" t="s" s="20">
        <v>18</v>
      </c>
      <c r="M17" t="s" s="20">
        <v>18</v>
      </c>
      <c r="N17" s="19"/>
      <c r="O17" s="21">
        <f>IF(ISBLANK(A17),0,1)</f>
        <v>1</v>
      </c>
    </row>
    <row r="18" ht="17" customHeight="1">
      <c r="A18" t="s" s="22">
        <v>19</v>
      </c>
      <c r="B18" t="s" s="50">
        <v>54</v>
      </c>
      <c r="C18" t="s" s="33">
        <v>55</v>
      </c>
      <c r="D18" s="25">
        <v>0</v>
      </c>
      <c r="E18" s="25">
        <v>0.2</v>
      </c>
      <c r="F18" s="25">
        <v>0</v>
      </c>
      <c r="G18" s="30">
        <f>2/2</f>
        <v>1</v>
      </c>
      <c r="H18" s="48"/>
      <c r="I18" s="27">
        <v>1</v>
      </c>
      <c r="J18" t="s" s="28">
        <v>56</v>
      </c>
      <c r="K18" s="29"/>
      <c r="L18" t="s" s="28">
        <v>18</v>
      </c>
      <c r="M18" t="s" s="28">
        <v>18</v>
      </c>
      <c r="N18" t="s" s="28">
        <v>23</v>
      </c>
      <c r="O18" s="36"/>
    </row>
    <row r="19" ht="17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ht="17" customHeight="1">
      <c r="A20" t="s" s="34">
        <v>37</v>
      </c>
      <c r="B20" s="5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ht="17" customHeight="1">
      <c r="A21" t="s" s="34">
        <v>38</v>
      </c>
      <c r="B21" s="5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ht="17" customHeight="1">
      <c r="A22" t="s" s="34">
        <v>57</v>
      </c>
      <c r="B22" s="5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7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ht="17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ht="17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ht="17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ht="17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ht="17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ht="17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ht="17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ht="17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ht="17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ht="17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ht="17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ht="17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ht="17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ht="17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7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ht="17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ht="17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ht="17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7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ht="17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ht="17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ht="17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ht="17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ht="17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ht="17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ht="17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ht="17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ht="17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ht="17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ht="17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ht="17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ht="17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ht="17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ht="17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ht="17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ht="17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ht="17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ht="17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ht="17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ht="17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ht="17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ht="17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ht="17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ht="17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ht="17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ht="17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ht="17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ht="17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ht="17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ht="17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ht="17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ht="17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ht="17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ht="17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ht="17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ht="17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ht="17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ht="17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ht="17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ht="17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ht="17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ht="17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ht="17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ht="17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ht="17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ht="17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ht="17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ht="17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ht="17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ht="17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ht="17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ht="17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ht="17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ht="17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ht="17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ht="17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ht="17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ht="17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ht="17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ht="17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ht="17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ht="17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ht="17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ht="17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ht="17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ht="17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ht="17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ht="17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ht="17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ht="17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ht="17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ht="17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ht="17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ht="17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ht="17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ht="17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ht="17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ht="17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ht="17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ht="17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ht="17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ht="17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ht="17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ht="17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ht="17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ht="17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ht="17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ht="17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ht="17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ht="17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ht="17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ht="17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ht="17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ht="17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ht="17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ht="17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ht="17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ht="17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ht="17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ht="17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ht="17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ht="17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ht="17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ht="17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ht="17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ht="17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ht="17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ht="17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ht="17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ht="17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ht="17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ht="17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ht="17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ht="17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ht="17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ht="17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ht="17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ht="17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ht="17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ht="17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ht="17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ht="17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ht="17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ht="17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ht="17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ht="17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ht="17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ht="17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ht="17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ht="17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ht="17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ht="17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ht="17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ht="17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ht="17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ht="17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ht="17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ht="17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ht="17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ht="17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ht="17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ht="17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ht="17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ht="17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ht="17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ht="17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ht="17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ht="17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</row>
    <row r="192" ht="17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ht="17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ht="17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ht="17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ht="17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</row>
    <row r="197" ht="17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</row>
    <row r="198" ht="17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</row>
    <row r="199" ht="17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ht="17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ht="17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ht="17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ht="17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ht="17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</row>
    <row r="205" ht="17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</row>
    <row r="206" ht="17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ht="17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ht="17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ht="17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ht="17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ht="17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ht="17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ht="17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ht="17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ht="17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ht="17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ht="17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ht="17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ht="17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ht="17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O220"/>
  <sheetViews>
    <sheetView workbookViewId="0" showGridLines="0" defaultGridColor="1"/>
  </sheetViews>
  <sheetFormatPr defaultColWidth="9.16667" defaultRowHeight="15" customHeight="1" outlineLevelRow="0" outlineLevelCol="0"/>
  <cols>
    <col min="1" max="1" width="19.8516" style="54" customWidth="1"/>
    <col min="2" max="2" width="49.3516" style="54" customWidth="1"/>
    <col min="3" max="3" width="19.3516" style="54" customWidth="1"/>
    <col min="4" max="4" width="9.85156" style="54" customWidth="1"/>
    <col min="5" max="5" width="7.85156" style="54" customWidth="1"/>
    <col min="6" max="6" width="9.17188" style="54" customWidth="1"/>
    <col min="7" max="7" width="13" style="54" customWidth="1"/>
    <col min="8" max="8" width="12" style="54" customWidth="1"/>
    <col min="9" max="9" width="27.6719" style="54" customWidth="1"/>
    <col min="10" max="10" width="21.3516" style="54" customWidth="1"/>
    <col min="11" max="12" width="18.8516" style="54" customWidth="1"/>
    <col min="13" max="13" width="40.6719" style="54" customWidth="1"/>
    <col min="14" max="14" width="24.6719" style="54" customWidth="1"/>
    <col min="15" max="15" width="2.67188" style="54" customWidth="1"/>
    <col min="16" max="256" width="9.17188" style="54" customWidth="1"/>
  </cols>
  <sheetData>
    <row r="1" ht="84.7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36"/>
    </row>
    <row r="2" ht="30" customHeight="1">
      <c r="A2" t="s" s="10">
        <v>58</v>
      </c>
      <c r="B2" t="s" s="10">
        <v>59</v>
      </c>
      <c r="C2" s="11">
        <f>SUM(D2:F2)</f>
        <v>321</v>
      </c>
      <c r="D2" s="11">
        <f>SUMPRODUCT(D3:D220,$O3:$O220)</f>
        <v>84</v>
      </c>
      <c r="E2" s="11">
        <f>SUMPRODUCT(E3:E220,$O3:$O220)</f>
        <v>237</v>
      </c>
      <c r="F2" s="11">
        <f>SUMPRODUCT(F3:F220,$O3:$O220)</f>
        <v>0</v>
      </c>
      <c r="G2" s="55">
        <f>SUMPRODUCT(G3:G220,$O3:$O220)</f>
        <v>5</v>
      </c>
      <c r="H2" s="11">
        <f>SUMPRODUCT(H3:H220,$O3:$O220)</f>
        <v>30</v>
      </c>
      <c r="I2" s="12"/>
      <c r="J2" s="12"/>
      <c r="K2" s="13"/>
      <c r="L2" s="13"/>
      <c r="M2" s="56"/>
      <c r="N2" s="13"/>
      <c r="O2" s="36"/>
    </row>
    <row r="3" ht="16" customHeight="1">
      <c r="A3" t="s" s="14">
        <v>16</v>
      </c>
      <c r="B3" t="s" s="15">
        <v>60</v>
      </c>
      <c r="C3" s="16">
        <f>SUM(D3:F3)</f>
        <v>144</v>
      </c>
      <c r="D3" s="16">
        <f>SUM(D4:D8)-D8</f>
        <v>48</v>
      </c>
      <c r="E3" s="16">
        <f>SUM(E4:E8)-E8</f>
        <v>96</v>
      </c>
      <c r="F3" s="16">
        <f>SUM(F4:F8)-F8</f>
        <v>0</v>
      </c>
      <c r="G3" s="17">
        <f>SUM(G4:G7)</f>
        <v>1</v>
      </c>
      <c r="H3" s="18">
        <v>12</v>
      </c>
      <c r="I3" s="19"/>
      <c r="J3" s="19"/>
      <c r="K3" s="19"/>
      <c r="L3" t="s" s="20">
        <v>18</v>
      </c>
      <c r="M3" t="s" s="57">
        <v>18</v>
      </c>
      <c r="N3" s="19"/>
      <c r="O3" s="21">
        <v>1</v>
      </c>
    </row>
    <row r="4" ht="17" customHeight="1">
      <c r="A4" t="s" s="22">
        <v>19</v>
      </c>
      <c r="B4" t="s" s="23">
        <v>61</v>
      </c>
      <c r="C4" s="24"/>
      <c r="D4" s="25">
        <v>12</v>
      </c>
      <c r="E4" s="25">
        <v>24</v>
      </c>
      <c r="F4" s="25">
        <v>0</v>
      </c>
      <c r="G4" s="30">
        <f t="shared" si="11" ref="G4:G7">3/12</f>
        <v>0.25</v>
      </c>
      <c r="H4" s="48"/>
      <c r="I4" s="27">
        <v>3</v>
      </c>
      <c r="J4" t="s" s="28">
        <v>21</v>
      </c>
      <c r="K4" s="29"/>
      <c r="L4" t="s" s="28">
        <v>22</v>
      </c>
      <c r="M4" t="s" s="58">
        <v>18</v>
      </c>
      <c r="N4" t="s" s="28">
        <v>23</v>
      </c>
      <c r="O4" s="36"/>
    </row>
    <row r="5" ht="17" customHeight="1">
      <c r="A5" t="s" s="22">
        <v>19</v>
      </c>
      <c r="B5" t="s" s="23">
        <v>62</v>
      </c>
      <c r="C5" s="24"/>
      <c r="D5" s="25">
        <v>12</v>
      </c>
      <c r="E5" s="25">
        <v>24</v>
      </c>
      <c r="F5" s="25">
        <v>0</v>
      </c>
      <c r="G5" s="30">
        <f t="shared" si="11"/>
        <v>0.25</v>
      </c>
      <c r="H5" s="48"/>
      <c r="I5" s="27">
        <v>3</v>
      </c>
      <c r="J5" t="s" s="28">
        <v>21</v>
      </c>
      <c r="K5" s="29"/>
      <c r="L5" t="s" s="28">
        <v>22</v>
      </c>
      <c r="M5" t="s" s="58">
        <v>63</v>
      </c>
      <c r="N5" t="s" s="28">
        <v>64</v>
      </c>
      <c r="O5" s="36"/>
    </row>
    <row r="6" ht="17" customHeight="1">
      <c r="A6" t="s" s="22">
        <v>19</v>
      </c>
      <c r="B6" t="s" s="23">
        <v>65</v>
      </c>
      <c r="C6" s="24"/>
      <c r="D6" s="25">
        <v>12</v>
      </c>
      <c r="E6" s="25">
        <v>24</v>
      </c>
      <c r="F6" s="25">
        <v>0</v>
      </c>
      <c r="G6" s="30">
        <f t="shared" si="11"/>
        <v>0.25</v>
      </c>
      <c r="H6" s="48"/>
      <c r="I6" s="27">
        <v>3</v>
      </c>
      <c r="J6" t="s" s="28">
        <v>21</v>
      </c>
      <c r="K6" s="29"/>
      <c r="L6" t="s" s="28">
        <v>22</v>
      </c>
      <c r="M6" t="s" s="58">
        <v>63</v>
      </c>
      <c r="N6" t="s" s="28">
        <v>23</v>
      </c>
      <c r="O6" s="36"/>
    </row>
    <row r="7" ht="17" customHeight="1">
      <c r="A7" t="s" s="22">
        <v>19</v>
      </c>
      <c r="B7" t="s" s="23">
        <v>66</v>
      </c>
      <c r="C7" s="24"/>
      <c r="D7" s="25">
        <v>12</v>
      </c>
      <c r="E7" s="25">
        <v>24</v>
      </c>
      <c r="F7" s="25">
        <v>0</v>
      </c>
      <c r="G7" s="30">
        <f t="shared" si="11"/>
        <v>0.25</v>
      </c>
      <c r="H7" s="48"/>
      <c r="I7" s="27">
        <v>3</v>
      </c>
      <c r="J7" t="s" s="28">
        <v>21</v>
      </c>
      <c r="K7" s="29"/>
      <c r="L7" t="s" s="28">
        <v>22</v>
      </c>
      <c r="M7" t="s" s="58">
        <v>63</v>
      </c>
      <c r="N7" t="s" s="28">
        <v>23</v>
      </c>
      <c r="O7" s="36"/>
    </row>
    <row r="8" ht="16" customHeight="1">
      <c r="A8" t="s" s="14">
        <v>16</v>
      </c>
      <c r="B8" t="s" s="15">
        <v>67</v>
      </c>
      <c r="C8" s="16">
        <f>SUM(D8:F8)</f>
        <v>108</v>
      </c>
      <c r="D8" s="16">
        <f>SUM(D9:D12)-D12</f>
        <v>36</v>
      </c>
      <c r="E8" s="16">
        <f>SUM(E9:E12)-E12</f>
        <v>72</v>
      </c>
      <c r="F8" s="16">
        <f>SUM(F9:F12)-F12</f>
        <v>0</v>
      </c>
      <c r="G8" s="17">
        <f>SUM(G9:G11)</f>
        <v>0.999999999999999</v>
      </c>
      <c r="H8" s="18">
        <v>9</v>
      </c>
      <c r="I8" s="19"/>
      <c r="J8" s="19"/>
      <c r="K8" s="19"/>
      <c r="L8" t="s" s="20">
        <v>18</v>
      </c>
      <c r="M8" t="s" s="57">
        <v>18</v>
      </c>
      <c r="N8" s="19"/>
      <c r="O8" s="21">
        <v>1</v>
      </c>
    </row>
    <row r="9" ht="17" customHeight="1">
      <c r="A9" t="s" s="22">
        <v>19</v>
      </c>
      <c r="B9" t="s" s="23">
        <v>68</v>
      </c>
      <c r="C9" s="24"/>
      <c r="D9" s="25">
        <v>12</v>
      </c>
      <c r="E9" s="25">
        <v>24</v>
      </c>
      <c r="F9" s="25">
        <v>0</v>
      </c>
      <c r="G9" s="59">
        <f t="shared" si="20" ref="G9:G11">3/9</f>
        <v>0.333333333333333</v>
      </c>
      <c r="H9" s="48"/>
      <c r="I9" s="27">
        <v>3</v>
      </c>
      <c r="J9" t="s" s="28">
        <v>21</v>
      </c>
      <c r="K9" s="29"/>
      <c r="L9" t="s" s="28">
        <v>22</v>
      </c>
      <c r="M9" t="s" s="58">
        <v>18</v>
      </c>
      <c r="N9" t="s" s="28">
        <v>23</v>
      </c>
      <c r="O9" s="36"/>
    </row>
    <row r="10" ht="17" customHeight="1">
      <c r="A10" t="s" s="22">
        <v>19</v>
      </c>
      <c r="B10" t="s" s="23">
        <v>69</v>
      </c>
      <c r="C10" s="24"/>
      <c r="D10" s="25">
        <v>12</v>
      </c>
      <c r="E10" s="25">
        <v>24</v>
      </c>
      <c r="F10" s="25">
        <v>0</v>
      </c>
      <c r="G10" s="59">
        <f t="shared" si="20"/>
        <v>0.333333333333333</v>
      </c>
      <c r="H10" s="48"/>
      <c r="I10" s="27">
        <v>3</v>
      </c>
      <c r="J10" t="s" s="28">
        <v>21</v>
      </c>
      <c r="K10" s="29"/>
      <c r="L10" t="s" s="28">
        <v>22</v>
      </c>
      <c r="M10" t="s" s="58">
        <v>63</v>
      </c>
      <c r="N10" t="s" s="28">
        <v>23</v>
      </c>
      <c r="O10" s="36"/>
    </row>
    <row r="11" ht="17" customHeight="1">
      <c r="A11" t="s" s="22">
        <v>19</v>
      </c>
      <c r="B11" t="s" s="23">
        <v>70</v>
      </c>
      <c r="C11" s="24"/>
      <c r="D11" s="25">
        <v>12</v>
      </c>
      <c r="E11" s="25">
        <v>24</v>
      </c>
      <c r="F11" s="25">
        <v>0</v>
      </c>
      <c r="G11" s="59">
        <f t="shared" si="20"/>
        <v>0.333333333333333</v>
      </c>
      <c r="H11" s="48"/>
      <c r="I11" s="27">
        <v>3</v>
      </c>
      <c r="J11" t="s" s="28">
        <v>21</v>
      </c>
      <c r="K11" s="29"/>
      <c r="L11" t="s" s="28">
        <v>22</v>
      </c>
      <c r="M11" t="s" s="58">
        <v>18</v>
      </c>
      <c r="N11" t="s" s="28">
        <v>23</v>
      </c>
      <c r="O11" s="36"/>
    </row>
    <row r="12" ht="16" customHeight="1">
      <c r="A12" t="s" s="14">
        <v>16</v>
      </c>
      <c r="B12" t="s" s="15">
        <v>30</v>
      </c>
      <c r="C12" s="16">
        <f>SUM(D12:F12)</f>
        <v>24</v>
      </c>
      <c r="D12" s="16">
        <f>SUM(D13:D16)</f>
        <v>0</v>
      </c>
      <c r="E12" s="16">
        <f>SUM(E13:E13)</f>
        <v>24</v>
      </c>
      <c r="F12" s="16">
        <f>SUM(F13:F16)</f>
        <v>0</v>
      </c>
      <c r="G12" s="17">
        <f>SUM(G13)</f>
        <v>1</v>
      </c>
      <c r="H12" s="18">
        <v>2</v>
      </c>
      <c r="I12" s="19"/>
      <c r="J12" s="19"/>
      <c r="K12" s="19"/>
      <c r="L12" t="s" s="20">
        <v>18</v>
      </c>
      <c r="M12" t="s" s="57">
        <v>18</v>
      </c>
      <c r="N12" s="19"/>
      <c r="O12" s="21">
        <v>1</v>
      </c>
    </row>
    <row r="13" ht="17" customHeight="1">
      <c r="A13" t="s" s="22">
        <v>19</v>
      </c>
      <c r="B13" t="s" s="23">
        <v>71</v>
      </c>
      <c r="C13" s="24"/>
      <c r="D13" s="25">
        <v>0</v>
      </c>
      <c r="E13" s="25">
        <v>24</v>
      </c>
      <c r="F13" s="25">
        <v>0</v>
      </c>
      <c r="G13" s="30">
        <f>2/2</f>
        <v>1</v>
      </c>
      <c r="H13" s="48"/>
      <c r="I13" s="27">
        <v>2</v>
      </c>
      <c r="J13" t="s" s="28">
        <v>21</v>
      </c>
      <c r="K13" s="29"/>
      <c r="L13" t="s" s="28">
        <v>22</v>
      </c>
      <c r="M13" t="s" s="58">
        <v>18</v>
      </c>
      <c r="N13" t="s" s="28">
        <v>30</v>
      </c>
      <c r="O13" s="36"/>
    </row>
    <row r="14" ht="16" customHeight="1">
      <c r="A14" t="s" s="14">
        <v>16</v>
      </c>
      <c r="B14" t="s" s="15">
        <v>72</v>
      </c>
      <c r="C14" s="16">
        <f>SUM(D14:F14)</f>
        <v>40</v>
      </c>
      <c r="D14" s="16">
        <f>SUM(D15:D18)</f>
        <v>0</v>
      </c>
      <c r="E14" s="16">
        <f>SUM(E15:E16)</f>
        <v>40</v>
      </c>
      <c r="F14" s="16">
        <f>SUM(F15:F18)</f>
        <v>0</v>
      </c>
      <c r="G14" s="17">
        <f>SUM(G15:G16)</f>
        <v>1</v>
      </c>
      <c r="H14" s="18">
        <v>4</v>
      </c>
      <c r="I14" s="19"/>
      <c r="J14" s="19"/>
      <c r="K14" s="19"/>
      <c r="L14" t="s" s="20">
        <v>18</v>
      </c>
      <c r="M14" t="s" s="57">
        <v>18</v>
      </c>
      <c r="N14" s="19"/>
      <c r="O14" s="21">
        <v>1</v>
      </c>
    </row>
    <row r="15" ht="17" customHeight="1">
      <c r="A15" t="s" s="22">
        <v>19</v>
      </c>
      <c r="B15" t="s" s="23">
        <v>73</v>
      </c>
      <c r="C15" s="24"/>
      <c r="D15" s="25">
        <v>0</v>
      </c>
      <c r="E15" s="25">
        <v>24</v>
      </c>
      <c r="F15" s="25">
        <v>0</v>
      </c>
      <c r="G15" s="30">
        <f>2.7/4</f>
        <v>0.675</v>
      </c>
      <c r="H15" s="48"/>
      <c r="I15" s="27">
        <v>2</v>
      </c>
      <c r="J15" t="s" s="28">
        <v>21</v>
      </c>
      <c r="K15" s="29"/>
      <c r="L15" t="s" s="28">
        <v>22</v>
      </c>
      <c r="M15" t="s" s="58">
        <v>18</v>
      </c>
      <c r="N15" t="s" s="28">
        <v>23</v>
      </c>
      <c r="O15" s="36"/>
    </row>
    <row r="16" ht="17" customHeight="1">
      <c r="A16" t="s" s="22">
        <v>19</v>
      </c>
      <c r="B16" t="s" s="23">
        <v>74</v>
      </c>
      <c r="C16" s="24"/>
      <c r="D16" s="25">
        <v>0</v>
      </c>
      <c r="E16" s="25">
        <v>16</v>
      </c>
      <c r="F16" s="25">
        <v>0</v>
      </c>
      <c r="G16" s="30">
        <f>1.3/4</f>
        <v>0.325</v>
      </c>
      <c r="H16" s="48"/>
      <c r="I16" s="27">
        <v>2</v>
      </c>
      <c r="J16" t="s" s="28">
        <v>21</v>
      </c>
      <c r="K16" s="29"/>
      <c r="L16" t="s" s="28">
        <v>22</v>
      </c>
      <c r="M16" t="s" s="58">
        <v>18</v>
      </c>
      <c r="N16" t="s" s="28">
        <v>23</v>
      </c>
      <c r="O16" s="36"/>
    </row>
    <row r="17" ht="16" customHeight="1">
      <c r="A17" t="s" s="14">
        <v>16</v>
      </c>
      <c r="B17" t="s" s="15">
        <v>75</v>
      </c>
      <c r="C17" s="16">
        <f>SUM(D17:F17)</f>
        <v>5</v>
      </c>
      <c r="D17" s="16">
        <f>SUM(D18:D18)</f>
        <v>0</v>
      </c>
      <c r="E17" s="16">
        <f>SUM(E18:E18)</f>
        <v>5</v>
      </c>
      <c r="F17" s="16">
        <f>SUM(F18:F18)</f>
        <v>0</v>
      </c>
      <c r="G17" s="17">
        <f>SUM(G18)</f>
        <v>1</v>
      </c>
      <c r="H17" s="18">
        <v>3</v>
      </c>
      <c r="I17" s="19"/>
      <c r="J17" s="19"/>
      <c r="K17" s="19"/>
      <c r="L17" t="s" s="20">
        <v>18</v>
      </c>
      <c r="M17" t="s" s="57">
        <v>18</v>
      </c>
      <c r="N17" s="19"/>
      <c r="O17" s="21">
        <v>1</v>
      </c>
    </row>
    <row r="18" ht="17" customHeight="1">
      <c r="A18" t="s" s="22">
        <v>19</v>
      </c>
      <c r="B18" t="s" s="23">
        <v>75</v>
      </c>
      <c r="C18" t="s" s="33">
        <v>76</v>
      </c>
      <c r="D18" s="25">
        <v>0</v>
      </c>
      <c r="E18" s="25">
        <v>5</v>
      </c>
      <c r="F18" s="25">
        <v>0</v>
      </c>
      <c r="G18" s="30">
        <f>3/3</f>
        <v>1</v>
      </c>
      <c r="H18" s="48"/>
      <c r="I18" s="27">
        <v>2</v>
      </c>
      <c r="J18" t="s" s="28">
        <v>21</v>
      </c>
      <c r="K18" s="29"/>
      <c r="L18" s="29"/>
      <c r="M18" t="s" s="58">
        <v>18</v>
      </c>
      <c r="N18" t="s" s="28">
        <v>23</v>
      </c>
      <c r="O18" s="36"/>
    </row>
    <row r="19" ht="17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ht="17" customHeight="1">
      <c r="A20" t="s" s="34">
        <v>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ht="17" customHeight="1">
      <c r="A21" t="s" s="34">
        <v>77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ht="17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7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ht="17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ht="17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ht="17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ht="17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ht="17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ht="17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ht="17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ht="17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ht="17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ht="17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ht="17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ht="17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ht="17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ht="17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7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ht="17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ht="17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ht="17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7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ht="17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ht="17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ht="17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ht="17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ht="17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ht="17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ht="17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ht="17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ht="17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ht="17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ht="17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ht="17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ht="17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ht="17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ht="17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ht="17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ht="17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ht="17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ht="17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ht="17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ht="17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ht="17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ht="17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ht="17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ht="17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ht="17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ht="17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ht="17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ht="17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ht="17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ht="17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ht="17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ht="17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ht="17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ht="17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ht="17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ht="17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ht="17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ht="17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ht="17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ht="17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ht="17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ht="17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ht="17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ht="17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ht="17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ht="17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ht="17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ht="17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ht="17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ht="17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ht="17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ht="17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ht="17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ht="17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ht="17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ht="17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ht="17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ht="17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ht="17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ht="17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ht="17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ht="17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ht="17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ht="17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ht="17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ht="17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ht="17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ht="17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ht="17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ht="17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ht="17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ht="17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ht="17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ht="17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ht="17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ht="17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ht="17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ht="17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ht="17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ht="17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ht="17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ht="17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ht="17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ht="17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ht="17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ht="17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ht="17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ht="17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ht="17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ht="17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ht="17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ht="17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ht="17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ht="17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ht="17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ht="17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ht="17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ht="17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ht="17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ht="17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ht="17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ht="17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ht="17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ht="17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ht="17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ht="17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ht="17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ht="17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ht="17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ht="17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ht="17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ht="17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ht="17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ht="17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ht="17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ht="17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ht="17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ht="17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ht="17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ht="17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ht="17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ht="17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ht="17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ht="17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ht="17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ht="17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ht="17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ht="17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ht="17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ht="17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ht="17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ht="17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ht="17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ht="17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ht="17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ht="17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ht="17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ht="17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ht="17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ht="17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ht="17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ht="17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ht="17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ht="17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ht="17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ht="17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ht="17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ht="17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</row>
    <row r="192" ht="17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ht="17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ht="17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ht="17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ht="17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</row>
    <row r="197" ht="17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</row>
    <row r="198" ht="17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</row>
    <row r="199" ht="17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ht="17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ht="17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ht="17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ht="17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ht="17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</row>
    <row r="205" ht="17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</row>
    <row r="206" ht="17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ht="17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ht="17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ht="17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ht="17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ht="17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ht="17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ht="17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ht="17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ht="17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ht="17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ht="17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ht="17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ht="17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ht="17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224"/>
  <sheetViews>
    <sheetView workbookViewId="0" showGridLines="0" defaultGridColor="1"/>
  </sheetViews>
  <sheetFormatPr defaultColWidth="17.1667" defaultRowHeight="15" customHeight="1" outlineLevelRow="0" outlineLevelCol="0"/>
  <cols>
    <col min="1" max="1" width="26.5" style="60" customWidth="1"/>
    <col min="2" max="2" width="62" style="60" customWidth="1"/>
    <col min="3" max="3" width="16" style="60" customWidth="1"/>
    <col min="4" max="4" width="8.17188" style="60" customWidth="1"/>
    <col min="5" max="5" width="5.67188" style="60" customWidth="1"/>
    <col min="6" max="6" width="4.67188" style="60" customWidth="1"/>
    <col min="7" max="8" width="7.67188" style="60" customWidth="1"/>
    <col min="9" max="9" width="17.1719" style="60" customWidth="1"/>
    <col min="10" max="10" width="20.5" style="60" customWidth="1"/>
    <col min="11" max="11" width="18.8516" style="60" customWidth="1"/>
    <col min="12" max="12" width="16.5" style="60" customWidth="1"/>
    <col min="13" max="13" width="37.8516" style="60" customWidth="1"/>
    <col min="14" max="14" width="19.3516" style="60" customWidth="1"/>
    <col min="15" max="15" width="17.1719" style="60" customWidth="1"/>
    <col min="16" max="256" width="17.1719" style="60" customWidth="1"/>
  </cols>
  <sheetData>
    <row r="1" ht="4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36"/>
    </row>
    <row r="2" ht="43.5" customHeight="1">
      <c r="A2" t="s" s="10">
        <v>78</v>
      </c>
      <c r="B2" t="s" s="10">
        <v>79</v>
      </c>
      <c r="C2" s="11">
        <f>SUM(D2:F2)</f>
        <v>322</v>
      </c>
      <c r="D2" s="11">
        <f>SUMPRODUCT(D3:D224,$O3:$O224)</f>
        <v>84</v>
      </c>
      <c r="E2" s="11">
        <f>SUMPRODUCT(E3:E224,$O3:$O224)</f>
        <v>238</v>
      </c>
      <c r="F2" s="11">
        <f>SUMPRODUCT(F3:F224,$O3:$O224)</f>
        <v>0</v>
      </c>
      <c r="G2" s="11">
        <f>SUMPRODUCT(G3:G220,$O3:$O220)</f>
        <v>5.75</v>
      </c>
      <c r="H2" s="11">
        <f>SUMPRODUCT(H3:H224,$O3:$O224)</f>
        <v>30</v>
      </c>
      <c r="I2" s="12"/>
      <c r="J2" s="12"/>
      <c r="K2" s="13"/>
      <c r="L2" s="13"/>
      <c r="M2" s="13"/>
      <c r="N2" s="13"/>
      <c r="O2" s="36"/>
    </row>
    <row r="3" ht="16" customHeight="1">
      <c r="A3" t="s" s="14">
        <v>16</v>
      </c>
      <c r="B3" t="s" s="15">
        <v>80</v>
      </c>
      <c r="C3" s="16">
        <f>SUM(D3:F3)</f>
        <v>108</v>
      </c>
      <c r="D3" s="16">
        <f>SUM(D4:D6)</f>
        <v>36</v>
      </c>
      <c r="E3" s="16">
        <f>SUM(E4:E6)</f>
        <v>72</v>
      </c>
      <c r="F3" s="16">
        <f>SUM(F4:F6)</f>
        <v>0</v>
      </c>
      <c r="G3" s="17">
        <f>SUM(G4:G6)</f>
        <v>0.999999999999999</v>
      </c>
      <c r="H3" s="18">
        <v>9</v>
      </c>
      <c r="I3" s="19"/>
      <c r="J3" s="19"/>
      <c r="K3" s="19"/>
      <c r="L3" t="s" s="20">
        <v>18</v>
      </c>
      <c r="M3" t="s" s="20">
        <v>81</v>
      </c>
      <c r="N3" s="19"/>
      <c r="O3" s="21">
        <v>1</v>
      </c>
    </row>
    <row r="4" ht="17" customHeight="1">
      <c r="A4" t="s" s="22">
        <v>19</v>
      </c>
      <c r="B4" t="s" s="23">
        <v>82</v>
      </c>
      <c r="C4" s="24"/>
      <c r="D4" s="25">
        <v>12</v>
      </c>
      <c r="E4" s="25">
        <v>24</v>
      </c>
      <c r="F4" s="25">
        <v>0</v>
      </c>
      <c r="G4" s="26">
        <f t="shared" si="11" ref="G4:G6">3/9</f>
        <v>0.333333333333333</v>
      </c>
      <c r="H4" s="48"/>
      <c r="I4" s="27">
        <v>3</v>
      </c>
      <c r="J4" t="s" s="28">
        <v>21</v>
      </c>
      <c r="K4" s="29"/>
      <c r="L4" t="s" s="28">
        <v>22</v>
      </c>
      <c r="M4" t="s" s="28">
        <v>81</v>
      </c>
      <c r="N4" t="s" s="28">
        <v>23</v>
      </c>
      <c r="O4" s="36"/>
    </row>
    <row r="5" ht="30" customHeight="1">
      <c r="A5" t="s" s="22">
        <v>19</v>
      </c>
      <c r="B5" t="s" s="23">
        <v>83</v>
      </c>
      <c r="C5" s="24"/>
      <c r="D5" s="25">
        <v>12</v>
      </c>
      <c r="E5" s="25">
        <v>24</v>
      </c>
      <c r="F5" s="25">
        <v>0</v>
      </c>
      <c r="G5" s="26">
        <f t="shared" si="11"/>
        <v>0.333333333333333</v>
      </c>
      <c r="H5" s="48"/>
      <c r="I5" s="27">
        <v>3</v>
      </c>
      <c r="J5" t="s" s="28">
        <v>21</v>
      </c>
      <c r="K5" s="29"/>
      <c r="L5" t="s" s="28">
        <v>22</v>
      </c>
      <c r="M5" t="s" s="58">
        <v>84</v>
      </c>
      <c r="N5" t="s" s="28">
        <v>23</v>
      </c>
      <c r="O5" s="36"/>
    </row>
    <row r="6" ht="17" customHeight="1">
      <c r="A6" t="s" s="22">
        <v>19</v>
      </c>
      <c r="B6" t="s" s="23">
        <v>85</v>
      </c>
      <c r="C6" s="24"/>
      <c r="D6" s="25">
        <v>12</v>
      </c>
      <c r="E6" s="25">
        <v>24</v>
      </c>
      <c r="F6" s="25">
        <v>0</v>
      </c>
      <c r="G6" s="26">
        <f t="shared" si="11"/>
        <v>0.333333333333333</v>
      </c>
      <c r="H6" s="48"/>
      <c r="I6" s="27">
        <v>3</v>
      </c>
      <c r="J6" t="s" s="28">
        <v>21</v>
      </c>
      <c r="K6" s="29"/>
      <c r="L6" t="s" s="28">
        <v>22</v>
      </c>
      <c r="M6" t="s" s="58">
        <v>81</v>
      </c>
      <c r="N6" t="s" s="28">
        <v>23</v>
      </c>
      <c r="O6" s="36"/>
    </row>
    <row r="7" ht="16" customHeight="1">
      <c r="A7" t="s" s="14">
        <v>16</v>
      </c>
      <c r="B7" t="s" s="15">
        <v>86</v>
      </c>
      <c r="C7" s="16">
        <v>144</v>
      </c>
      <c r="D7" s="16">
        <v>48</v>
      </c>
      <c r="E7" s="16">
        <v>96</v>
      </c>
      <c r="F7" s="16">
        <f>SUM(F8:F10)</f>
        <v>0</v>
      </c>
      <c r="G7" s="17">
        <f>SUM(G8:G10)</f>
        <v>0.75</v>
      </c>
      <c r="H7" s="61">
        <v>9</v>
      </c>
      <c r="I7" s="19"/>
      <c r="J7" s="19"/>
      <c r="K7" s="19"/>
      <c r="L7" t="s" s="20">
        <v>18</v>
      </c>
      <c r="M7" t="s" s="20">
        <v>18</v>
      </c>
      <c r="N7" s="19"/>
      <c r="O7" s="21">
        <v>1</v>
      </c>
    </row>
    <row r="8" ht="17" customHeight="1">
      <c r="A8" t="s" s="22">
        <v>87</v>
      </c>
      <c r="B8" t="s" s="23">
        <v>88</v>
      </c>
      <c r="C8" s="24"/>
      <c r="D8" s="25">
        <v>12</v>
      </c>
      <c r="E8" s="25">
        <v>24</v>
      </c>
      <c r="F8" s="25">
        <v>0</v>
      </c>
      <c r="G8" s="26">
        <v>0.25</v>
      </c>
      <c r="H8" s="48"/>
      <c r="I8" s="27">
        <v>3</v>
      </c>
      <c r="J8" t="s" s="28">
        <v>21</v>
      </c>
      <c r="K8" s="29"/>
      <c r="L8" t="s" s="28">
        <v>22</v>
      </c>
      <c r="M8" t="s" s="28">
        <v>18</v>
      </c>
      <c r="N8" t="s" s="28">
        <v>23</v>
      </c>
      <c r="O8" s="36"/>
    </row>
    <row r="9" ht="17" customHeight="1">
      <c r="A9" t="s" s="22">
        <v>87</v>
      </c>
      <c r="B9" t="s" s="23">
        <v>89</v>
      </c>
      <c r="C9" s="24"/>
      <c r="D9" s="25">
        <v>12</v>
      </c>
      <c r="E9" s="25">
        <v>24</v>
      </c>
      <c r="F9" s="25">
        <v>0</v>
      </c>
      <c r="G9" s="26">
        <v>0.25</v>
      </c>
      <c r="H9" s="48"/>
      <c r="I9" s="27">
        <v>3</v>
      </c>
      <c r="J9" t="s" s="28">
        <v>21</v>
      </c>
      <c r="K9" s="29"/>
      <c r="L9" t="s" s="28">
        <v>22</v>
      </c>
      <c r="M9" t="s" s="28">
        <v>18</v>
      </c>
      <c r="N9" t="s" s="28">
        <v>23</v>
      </c>
      <c r="O9" s="36"/>
    </row>
    <row r="10" ht="17" customHeight="1">
      <c r="A10" t="s" s="22">
        <v>87</v>
      </c>
      <c r="B10" t="s" s="23">
        <v>90</v>
      </c>
      <c r="C10" s="24"/>
      <c r="D10" s="25">
        <v>12</v>
      </c>
      <c r="E10" s="25">
        <v>24</v>
      </c>
      <c r="F10" s="25">
        <v>0</v>
      </c>
      <c r="G10" s="26">
        <v>0.25</v>
      </c>
      <c r="H10" s="48"/>
      <c r="I10" s="27">
        <v>3</v>
      </c>
      <c r="J10" t="s" s="28">
        <v>21</v>
      </c>
      <c r="K10" s="29"/>
      <c r="L10" t="s" s="28">
        <v>22</v>
      </c>
      <c r="M10" t="s" s="58">
        <v>91</v>
      </c>
      <c r="N10" t="s" s="28">
        <v>23</v>
      </c>
      <c r="O10" s="36"/>
    </row>
    <row r="11" ht="32.25" customHeight="1">
      <c r="A11" t="s" s="22">
        <v>87</v>
      </c>
      <c r="B11" t="s" s="23">
        <v>92</v>
      </c>
      <c r="C11" s="24"/>
      <c r="D11" s="25">
        <v>12</v>
      </c>
      <c r="E11" s="25">
        <v>24</v>
      </c>
      <c r="F11" s="25">
        <v>0</v>
      </c>
      <c r="G11" s="26">
        <v>0.25</v>
      </c>
      <c r="H11" s="48"/>
      <c r="I11" s="27">
        <v>3</v>
      </c>
      <c r="J11" t="s" s="28">
        <v>21</v>
      </c>
      <c r="K11" s="29"/>
      <c r="L11" t="s" s="28">
        <v>22</v>
      </c>
      <c r="M11" t="s" s="58">
        <v>93</v>
      </c>
      <c r="N11" t="s" s="28">
        <v>23</v>
      </c>
      <c r="O11" s="36"/>
    </row>
    <row r="12" ht="17" customHeight="1">
      <c r="A12" t="s" s="22">
        <v>87</v>
      </c>
      <c r="B12" t="s" s="23">
        <v>94</v>
      </c>
      <c r="C12" s="24"/>
      <c r="D12" s="25">
        <v>12</v>
      </c>
      <c r="E12" s="25">
        <v>24</v>
      </c>
      <c r="F12" s="25">
        <v>0</v>
      </c>
      <c r="G12" s="26">
        <v>0.25</v>
      </c>
      <c r="H12" s="48"/>
      <c r="I12" s="27">
        <v>3</v>
      </c>
      <c r="J12" t="s" s="28">
        <v>21</v>
      </c>
      <c r="K12" s="29"/>
      <c r="L12" t="s" s="28">
        <v>22</v>
      </c>
      <c r="M12" t="s" s="58">
        <v>95</v>
      </c>
      <c r="N12" t="s" s="28">
        <v>23</v>
      </c>
      <c r="O12" s="36"/>
    </row>
    <row r="13" ht="17" customHeight="1">
      <c r="A13" t="s" s="22">
        <v>87</v>
      </c>
      <c r="B13" t="s" s="23">
        <v>96</v>
      </c>
      <c r="C13" s="24"/>
      <c r="D13" s="25">
        <v>12</v>
      </c>
      <c r="E13" s="25">
        <v>24</v>
      </c>
      <c r="F13" s="25">
        <v>0</v>
      </c>
      <c r="G13" s="26">
        <v>0.25</v>
      </c>
      <c r="H13" s="48"/>
      <c r="I13" s="27">
        <v>3</v>
      </c>
      <c r="J13" t="s" s="28">
        <v>21</v>
      </c>
      <c r="K13" s="29"/>
      <c r="L13" t="s" s="28">
        <v>22</v>
      </c>
      <c r="M13" t="s" s="28">
        <v>18</v>
      </c>
      <c r="N13" t="s" s="28">
        <v>23</v>
      </c>
      <c r="O13" s="36"/>
    </row>
    <row r="14" ht="17" customHeight="1">
      <c r="A14" t="s" s="22">
        <v>87</v>
      </c>
      <c r="B14" t="s" s="23">
        <v>97</v>
      </c>
      <c r="C14" s="24"/>
      <c r="D14" s="25">
        <v>12</v>
      </c>
      <c r="E14" s="25">
        <v>24</v>
      </c>
      <c r="F14" s="25">
        <v>0</v>
      </c>
      <c r="G14" s="26">
        <v>0.25</v>
      </c>
      <c r="H14" s="48"/>
      <c r="I14" s="27">
        <v>3</v>
      </c>
      <c r="J14" t="s" s="28">
        <v>21</v>
      </c>
      <c r="K14" s="29"/>
      <c r="L14" t="s" s="28">
        <v>22</v>
      </c>
      <c r="M14" t="s" s="28">
        <v>98</v>
      </c>
      <c r="N14" t="s" s="28">
        <v>23</v>
      </c>
      <c r="O14" s="36"/>
    </row>
    <row r="15" ht="17" customHeight="1">
      <c r="A15" t="s" s="22">
        <v>87</v>
      </c>
      <c r="B15" t="s" s="23">
        <v>99</v>
      </c>
      <c r="C15" s="24"/>
      <c r="D15" s="25">
        <v>12</v>
      </c>
      <c r="E15" s="25">
        <v>24</v>
      </c>
      <c r="F15" s="25">
        <v>0</v>
      </c>
      <c r="G15" s="26">
        <v>0.25</v>
      </c>
      <c r="H15" s="48"/>
      <c r="I15" s="27">
        <v>3</v>
      </c>
      <c r="J15" t="s" s="28">
        <v>21</v>
      </c>
      <c r="K15" s="29"/>
      <c r="L15" t="s" s="28">
        <v>22</v>
      </c>
      <c r="M15" t="s" s="28">
        <v>18</v>
      </c>
      <c r="N15" t="s" s="28">
        <v>23</v>
      </c>
      <c r="O15" s="36"/>
    </row>
    <row r="16" ht="16" customHeight="1">
      <c r="A16" t="s" s="14">
        <v>16</v>
      </c>
      <c r="B16" t="s" s="15">
        <v>30</v>
      </c>
      <c r="C16" s="16">
        <f>SUM(D16:F16)</f>
        <v>24</v>
      </c>
      <c r="D16" s="16">
        <f>SUM(D17)</f>
        <v>0</v>
      </c>
      <c r="E16" s="16">
        <f>SUM(E17)</f>
        <v>24</v>
      </c>
      <c r="F16" s="16">
        <f>SUM(F17)</f>
        <v>0</v>
      </c>
      <c r="G16" s="17">
        <f>SUM(G17)</f>
        <v>1</v>
      </c>
      <c r="H16" s="18">
        <v>2</v>
      </c>
      <c r="I16" s="19"/>
      <c r="J16" s="19"/>
      <c r="K16" s="19"/>
      <c r="L16" t="s" s="20">
        <v>18</v>
      </c>
      <c r="M16" t="s" s="20">
        <v>81</v>
      </c>
      <c r="N16" s="19"/>
      <c r="O16" s="21">
        <v>1</v>
      </c>
    </row>
    <row r="17" ht="17" customHeight="1">
      <c r="A17" t="s" s="22">
        <v>19</v>
      </c>
      <c r="B17" t="s" s="23">
        <v>100</v>
      </c>
      <c r="C17" s="24"/>
      <c r="D17" s="25">
        <v>0</v>
      </c>
      <c r="E17" s="25">
        <v>24</v>
      </c>
      <c r="F17" s="25">
        <v>0</v>
      </c>
      <c r="G17" s="30">
        <f>2/2</f>
        <v>1</v>
      </c>
      <c r="H17" s="48"/>
      <c r="I17" s="27">
        <v>3</v>
      </c>
      <c r="J17" t="s" s="28">
        <v>21</v>
      </c>
      <c r="K17" s="29"/>
      <c r="L17" t="s" s="28">
        <v>22</v>
      </c>
      <c r="M17" t="s" s="28">
        <v>81</v>
      </c>
      <c r="N17" t="s" s="28">
        <v>30</v>
      </c>
      <c r="O17" s="36"/>
    </row>
    <row r="18" ht="16" customHeight="1">
      <c r="A18" t="s" s="14">
        <v>16</v>
      </c>
      <c r="B18" t="s" s="15">
        <v>101</v>
      </c>
      <c r="C18" s="16">
        <f>SUM(D18:F18)</f>
        <v>40</v>
      </c>
      <c r="D18" s="16">
        <f>SUM(D19:D20)</f>
        <v>0</v>
      </c>
      <c r="E18" s="16">
        <f>SUM(E19:E20)</f>
        <v>40</v>
      </c>
      <c r="F18" s="16">
        <f>SUM(F19:F20)</f>
        <v>0</v>
      </c>
      <c r="G18" s="17">
        <f>SUM(G19:G20)</f>
        <v>1</v>
      </c>
      <c r="H18" s="18">
        <v>4</v>
      </c>
      <c r="I18" s="19"/>
      <c r="J18" s="19"/>
      <c r="K18" s="19"/>
      <c r="L18" t="s" s="20">
        <v>18</v>
      </c>
      <c r="M18" t="s" s="20">
        <v>81</v>
      </c>
      <c r="N18" s="19"/>
      <c r="O18" s="21">
        <v>1</v>
      </c>
    </row>
    <row r="19" ht="17" customHeight="1">
      <c r="A19" t="s" s="22">
        <v>19</v>
      </c>
      <c r="B19" t="s" s="23">
        <v>102</v>
      </c>
      <c r="C19" s="24"/>
      <c r="D19" s="25">
        <v>0</v>
      </c>
      <c r="E19" s="25">
        <v>24</v>
      </c>
      <c r="F19" s="25">
        <v>0</v>
      </c>
      <c r="G19" s="59">
        <f>2.7/4</f>
        <v>0.675</v>
      </c>
      <c r="H19" s="48"/>
      <c r="I19" s="27">
        <v>2</v>
      </c>
      <c r="J19" t="s" s="28">
        <v>21</v>
      </c>
      <c r="K19" s="29"/>
      <c r="L19" t="s" s="28">
        <v>22</v>
      </c>
      <c r="M19" t="s" s="28">
        <v>81</v>
      </c>
      <c r="N19" t="s" s="28">
        <v>23</v>
      </c>
      <c r="O19" s="36"/>
    </row>
    <row r="20" ht="17" customHeight="1">
      <c r="A20" t="s" s="22">
        <v>19</v>
      </c>
      <c r="B20" t="s" s="23">
        <v>103</v>
      </c>
      <c r="C20" s="24"/>
      <c r="D20" s="25">
        <v>0</v>
      </c>
      <c r="E20" s="25">
        <v>16</v>
      </c>
      <c r="F20" s="25">
        <v>0</v>
      </c>
      <c r="G20" s="59">
        <f>1.3/4</f>
        <v>0.325</v>
      </c>
      <c r="H20" s="48"/>
      <c r="I20" s="27">
        <v>2</v>
      </c>
      <c r="J20" t="s" s="28">
        <v>21</v>
      </c>
      <c r="K20" s="29"/>
      <c r="L20" t="s" s="28">
        <v>22</v>
      </c>
      <c r="M20" t="s" s="28">
        <v>81</v>
      </c>
      <c r="N20" t="s" s="28">
        <v>23</v>
      </c>
      <c r="O20" s="36"/>
    </row>
    <row r="21" ht="16" customHeight="1">
      <c r="A21" t="s" s="14">
        <v>16</v>
      </c>
      <c r="B21" t="s" s="15">
        <v>104</v>
      </c>
      <c r="C21" s="16">
        <f>SUM(D21:F21)</f>
        <v>5</v>
      </c>
      <c r="D21" s="16">
        <f>SUM(D22)</f>
        <v>0</v>
      </c>
      <c r="E21" s="16">
        <f>SUM(E22)</f>
        <v>5</v>
      </c>
      <c r="F21" s="16">
        <f>SUM(F22)</f>
        <v>0</v>
      </c>
      <c r="G21" s="17">
        <f>SUM(G22)</f>
        <v>1</v>
      </c>
      <c r="H21" s="62">
        <v>3</v>
      </c>
      <c r="I21" s="19"/>
      <c r="J21" s="19"/>
      <c r="K21" s="19"/>
      <c r="L21" t="s" s="20">
        <v>18</v>
      </c>
      <c r="M21" t="s" s="20">
        <v>81</v>
      </c>
      <c r="N21" s="19"/>
      <c r="O21" s="21">
        <v>1</v>
      </c>
    </row>
    <row r="22" ht="17" customHeight="1">
      <c r="A22" t="s" s="22">
        <v>19</v>
      </c>
      <c r="B22" t="s" s="23">
        <v>104</v>
      </c>
      <c r="C22" t="s" s="33">
        <v>76</v>
      </c>
      <c r="D22" s="25">
        <v>0</v>
      </c>
      <c r="E22" s="25">
        <v>5</v>
      </c>
      <c r="F22" s="25">
        <v>0</v>
      </c>
      <c r="G22" s="30">
        <f t="shared" si="34" ref="G22:G24">3/3</f>
        <v>1</v>
      </c>
      <c r="H22" s="48"/>
      <c r="I22" s="27">
        <v>2</v>
      </c>
      <c r="J22" t="s" s="28">
        <v>21</v>
      </c>
      <c r="K22" s="29"/>
      <c r="L22" s="29"/>
      <c r="M22" t="s" s="28">
        <v>81</v>
      </c>
      <c r="N22" t="s" s="28">
        <v>23</v>
      </c>
      <c r="O22" s="36"/>
    </row>
    <row r="23" ht="16" customHeight="1">
      <c r="A23" t="s" s="14">
        <v>16</v>
      </c>
      <c r="B23" t="s" s="15">
        <v>105</v>
      </c>
      <c r="C23" s="16">
        <f>SUM(D23:F23)</f>
        <v>1</v>
      </c>
      <c r="D23" s="16">
        <f>SUM(D24)</f>
        <v>0</v>
      </c>
      <c r="E23" s="16">
        <f>SUM(E24)</f>
        <v>1</v>
      </c>
      <c r="F23" s="16">
        <f>SUM(F24)</f>
        <v>0</v>
      </c>
      <c r="G23" s="17">
        <f>SUM(G24)</f>
        <v>1</v>
      </c>
      <c r="H23" s="18">
        <v>3</v>
      </c>
      <c r="I23" s="19"/>
      <c r="J23" s="19"/>
      <c r="K23" s="19"/>
      <c r="L23" t="s" s="20">
        <v>18</v>
      </c>
      <c r="M23" t="s" s="20">
        <v>81</v>
      </c>
      <c r="N23" s="19"/>
      <c r="O23" s="21">
        <v>1</v>
      </c>
    </row>
    <row r="24" ht="17" customHeight="1">
      <c r="A24" t="s" s="22">
        <v>19</v>
      </c>
      <c r="B24" t="s" s="23">
        <v>106</v>
      </c>
      <c r="C24" t="s" s="33">
        <v>76</v>
      </c>
      <c r="D24" s="25">
        <v>0</v>
      </c>
      <c r="E24" s="25">
        <v>1</v>
      </c>
      <c r="F24" s="25">
        <v>0</v>
      </c>
      <c r="G24" s="30">
        <f t="shared" si="34"/>
        <v>1</v>
      </c>
      <c r="H24" s="48"/>
      <c r="I24" s="27">
        <v>2</v>
      </c>
      <c r="J24" t="s" s="28">
        <v>21</v>
      </c>
      <c r="K24" s="29"/>
      <c r="L24" s="29"/>
      <c r="M24" t="s" s="28">
        <v>81</v>
      </c>
      <c r="N24" t="s" s="28">
        <v>23</v>
      </c>
      <c r="O24" s="36"/>
    </row>
    <row r="25" ht="17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ht="17" customHeight="1">
      <c r="A26" t="s" s="34">
        <v>107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ht="17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ht="17" customHeight="1">
      <c r="A28" t="s" s="34">
        <v>37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ht="17" customHeight="1">
      <c r="A29" t="s" s="34">
        <v>77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ht="17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ht="17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ht="17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ht="17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ht="17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ht="17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ht="17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ht="17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7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ht="17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ht="17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ht="17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7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ht="17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ht="17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ht="17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ht="17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ht="17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ht="17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ht="17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ht="17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ht="17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ht="17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ht="17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ht="17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ht="17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ht="17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ht="17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ht="17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ht="17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ht="17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ht="17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ht="17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ht="17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ht="17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ht="17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ht="17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ht="17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ht="17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ht="17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ht="17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ht="17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ht="17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ht="17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ht="17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ht="17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ht="17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ht="17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ht="17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ht="17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ht="17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ht="17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ht="17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ht="17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ht="17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ht="17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ht="17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ht="17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ht="17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ht="17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ht="17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ht="17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ht="17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ht="17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ht="17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ht="17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ht="17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ht="17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ht="17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ht="17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ht="17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ht="17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ht="17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ht="17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ht="17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ht="17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ht="17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ht="17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ht="17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ht="17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ht="17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ht="17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ht="17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ht="17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ht="17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ht="17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ht="17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ht="17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ht="17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ht="17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ht="17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ht="17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ht="17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ht="17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ht="17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ht="17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ht="17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ht="17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ht="17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ht="17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ht="17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ht="17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ht="17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ht="17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ht="17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ht="17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ht="17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ht="17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ht="17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ht="17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ht="17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ht="17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ht="17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ht="17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ht="17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ht="17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ht="17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ht="17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ht="17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ht="17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ht="17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ht="17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ht="17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ht="17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ht="17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ht="17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ht="17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ht="17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ht="17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ht="17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ht="17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ht="17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ht="17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ht="17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ht="17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ht="17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ht="17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ht="17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ht="17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ht="17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ht="17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ht="17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ht="17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ht="17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ht="17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ht="17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ht="17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ht="17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ht="17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ht="17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ht="17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ht="17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ht="17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ht="17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ht="17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ht="17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ht="17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ht="17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ht="17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ht="17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ht="17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ht="17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</row>
    <row r="192" ht="17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ht="17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ht="17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ht="17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ht="17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</row>
    <row r="197" ht="17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</row>
    <row r="198" ht="17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</row>
    <row r="199" ht="17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ht="17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ht="17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ht="17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ht="17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ht="17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</row>
    <row r="205" ht="17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</row>
    <row r="206" ht="17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ht="17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ht="17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ht="17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ht="17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ht="17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ht="17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ht="17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ht="17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ht="17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ht="17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ht="17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ht="17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ht="17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ht="17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  <row r="221" ht="17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ht="17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</row>
    <row r="223" ht="17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</row>
    <row r="224" ht="17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U168"/>
  <sheetViews>
    <sheetView workbookViewId="0" defaultGridColor="0" colorId="9"/>
  </sheetViews>
  <sheetFormatPr defaultColWidth="8.83333" defaultRowHeight="15" customHeight="1" outlineLevelRow="0" outlineLevelCol="0"/>
  <cols>
    <col min="1" max="1" width="31.1719" style="2" customWidth="1"/>
    <col min="2" max="2" width="66.8516" style="2" customWidth="1"/>
    <col min="3" max="3" width="17.6719" style="2" customWidth="1"/>
    <col min="4" max="4" width="8.67188" style="2" customWidth="1"/>
    <col min="5" max="5" width="5.85156" style="2" customWidth="1"/>
    <col min="6" max="6" width="5.17188" style="2" customWidth="1"/>
    <col min="7" max="7" width="8.35156" style="2" customWidth="1"/>
    <col min="8" max="8" width="8" style="2" customWidth="1"/>
    <col min="9" max="9" width="15.1719" style="2" customWidth="1"/>
    <col min="10" max="10" width="18.8516" style="2" customWidth="1"/>
    <col min="11" max="11" width="18.3516" style="2" customWidth="1"/>
    <col min="12" max="12" width="17.3516" style="2" customWidth="1"/>
    <col min="13" max="13" width="32.3516" style="2" customWidth="1"/>
    <col min="14" max="14" width="19.6719" style="2" customWidth="1"/>
    <col min="15" max="15" width="2.35156" style="2" customWidth="1"/>
    <col min="16" max="255" width="8.85156" style="2" customWidth="1"/>
  </cols>
  <sheetData>
    <row r="1" s="3" customFormat="1" ht="4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="9" customFormat="1" ht="30" customHeight="1">
      <c r="A2" t="s" s="10">
        <v>108</v>
      </c>
      <c r="B2" t="s" s="10">
        <v>109</v>
      </c>
      <c r="C2" s="11">
        <f>SUM(D2:F2)</f>
        <v>363</v>
      </c>
      <c r="D2" s="11">
        <f>SUMPRODUCT(D3:D168,$O3:$O168)</f>
        <v>208</v>
      </c>
      <c r="E2" s="11">
        <f>SUMPRODUCT(E3:E168,$O3:$O168)</f>
        <v>155</v>
      </c>
      <c r="F2" s="11">
        <f>SUMPRODUCT(F3:F168,$O3:$O168)</f>
        <v>0</v>
      </c>
      <c r="G2" s="11">
        <f>SUMPRODUCT(G3:G168,$O3:$O168)</f>
        <v>6</v>
      </c>
      <c r="H2" s="11">
        <f>SUMPRODUCT(H3:H168,$O3:$O168)</f>
        <v>30</v>
      </c>
      <c r="I2" s="12"/>
      <c r="J2" s="12"/>
      <c r="K2" s="13"/>
      <c r="L2" s="13"/>
      <c r="M2" s="13"/>
      <c r="N2" s="13"/>
    </row>
    <row r="3" s="3" customFormat="1" ht="15.75" customHeight="1">
      <c r="A3" t="s" s="14">
        <v>16</v>
      </c>
      <c r="B3" t="s" s="15">
        <v>110</v>
      </c>
      <c r="C3" s="64">
        <f>SUM(D3:F3)</f>
        <v>78</v>
      </c>
      <c r="D3" s="16">
        <f>SUM(D4:D7)-D7</f>
        <v>52</v>
      </c>
      <c r="E3" s="16">
        <f>SUM(E4:E7)-E7</f>
        <v>26</v>
      </c>
      <c r="F3" s="16">
        <f>SUM(F4:F7)-F7</f>
        <v>0</v>
      </c>
      <c r="G3" s="65">
        <f>SUM(G4:G7)-G7</f>
        <v>0.999999999999999</v>
      </c>
      <c r="H3" s="18">
        <v>6</v>
      </c>
      <c r="I3" s="66"/>
      <c r="J3" s="66"/>
      <c r="K3" s="19"/>
      <c r="L3" t="s" s="67">
        <v>18</v>
      </c>
      <c r="M3" s="68"/>
      <c r="N3" s="19"/>
      <c r="O3" s="21">
        <f>IF(ISBLANK(A3),0,1)</f>
        <v>1</v>
      </c>
    </row>
    <row r="4" s="3" customFormat="1" ht="30" customHeight="1">
      <c r="A4" t="s" s="22">
        <v>19</v>
      </c>
      <c r="B4" t="s" s="23">
        <v>111</v>
      </c>
      <c r="C4" s="24"/>
      <c r="D4" s="25">
        <v>16</v>
      </c>
      <c r="E4" s="25">
        <v>8</v>
      </c>
      <c r="F4" s="25">
        <v>0</v>
      </c>
      <c r="G4" s="59">
        <f t="shared" si="12" ref="G4:G6">1/3</f>
        <v>0.333333333333333</v>
      </c>
      <c r="I4" s="27">
        <v>2</v>
      </c>
      <c r="J4" t="s" s="28">
        <v>21</v>
      </c>
      <c r="K4" s="29"/>
      <c r="L4" t="s" s="69">
        <v>22</v>
      </c>
      <c r="M4" t="s" s="58">
        <v>112</v>
      </c>
      <c r="N4" t="s" s="28">
        <v>23</v>
      </c>
    </row>
    <row r="5" s="3" customFormat="1" ht="30" customHeight="1">
      <c r="A5" t="s" s="22">
        <v>19</v>
      </c>
      <c r="B5" t="s" s="23">
        <v>113</v>
      </c>
      <c r="C5" s="24"/>
      <c r="D5" s="25">
        <v>16</v>
      </c>
      <c r="E5" s="25">
        <v>8</v>
      </c>
      <c r="F5" s="25">
        <v>0</v>
      </c>
      <c r="G5" s="59">
        <f t="shared" si="12"/>
        <v>0.333333333333333</v>
      </c>
      <c r="I5" s="27">
        <v>2</v>
      </c>
      <c r="J5" t="s" s="28">
        <v>21</v>
      </c>
      <c r="K5" s="29"/>
      <c r="L5" t="s" s="69">
        <v>22</v>
      </c>
      <c r="M5" t="s" s="58">
        <v>112</v>
      </c>
      <c r="N5" t="s" s="28">
        <v>23</v>
      </c>
    </row>
    <row r="6" s="3" customFormat="1" ht="30" customHeight="1">
      <c r="A6" t="s" s="22">
        <v>19</v>
      </c>
      <c r="B6" t="s" s="23">
        <v>114</v>
      </c>
      <c r="C6" s="24"/>
      <c r="D6" s="25">
        <v>20</v>
      </c>
      <c r="E6" s="25">
        <v>10</v>
      </c>
      <c r="F6" s="25">
        <v>0</v>
      </c>
      <c r="G6" s="59">
        <f t="shared" si="12"/>
        <v>0.333333333333333</v>
      </c>
      <c r="I6" s="27">
        <v>2</v>
      </c>
      <c r="J6" t="s" s="28">
        <v>21</v>
      </c>
      <c r="K6" s="29"/>
      <c r="L6" t="s" s="69">
        <v>22</v>
      </c>
      <c r="M6" t="s" s="58">
        <v>112</v>
      </c>
      <c r="N6" t="s" s="28">
        <v>23</v>
      </c>
    </row>
    <row r="7" s="3" customFormat="1" ht="15.75" customHeight="1">
      <c r="A7" t="s" s="14">
        <v>16</v>
      </c>
      <c r="B7" t="s" s="15">
        <v>115</v>
      </c>
      <c r="C7" s="64">
        <f>SUM(D7:F7)</f>
        <v>60</v>
      </c>
      <c r="D7" s="16">
        <f>SUM(D8:D10)-D10</f>
        <v>40</v>
      </c>
      <c r="E7" s="16">
        <f>SUM(E8:E10)-E10</f>
        <v>20</v>
      </c>
      <c r="F7" s="16">
        <f>SUM(F8:F10)-F10</f>
        <v>0</v>
      </c>
      <c r="G7" s="65">
        <f>SUM(G8:G10)-G10</f>
        <v>1</v>
      </c>
      <c r="H7" s="18">
        <v>6</v>
      </c>
      <c r="I7" s="70"/>
      <c r="J7" s="70"/>
      <c r="K7" s="19"/>
      <c r="L7" t="s" s="67">
        <v>18</v>
      </c>
      <c r="M7" s="68"/>
      <c r="N7" s="19"/>
      <c r="O7" s="21">
        <f>IF(ISBLANK(A7),0,1)</f>
        <v>1</v>
      </c>
    </row>
    <row r="8" s="3" customFormat="1" ht="30" customHeight="1">
      <c r="A8" t="s" s="22">
        <v>19</v>
      </c>
      <c r="B8" t="s" s="23">
        <v>116</v>
      </c>
      <c r="C8" s="24"/>
      <c r="D8" s="25">
        <v>20</v>
      </c>
      <c r="E8" s="25">
        <v>10</v>
      </c>
      <c r="F8" s="25">
        <v>0</v>
      </c>
      <c r="G8" s="30">
        <f t="shared" si="21" ref="G8:G9">1/2</f>
        <v>0.5</v>
      </c>
      <c r="I8" s="27">
        <v>2</v>
      </c>
      <c r="J8" t="s" s="28">
        <v>21</v>
      </c>
      <c r="K8" s="29"/>
      <c r="L8" t="s" s="69">
        <v>22</v>
      </c>
      <c r="M8" t="s" s="58">
        <v>112</v>
      </c>
      <c r="N8" t="s" s="28">
        <v>23</v>
      </c>
    </row>
    <row r="9" s="3" customFormat="1" ht="30" customHeight="1">
      <c r="A9" t="s" s="22">
        <v>19</v>
      </c>
      <c r="B9" t="s" s="23">
        <v>117</v>
      </c>
      <c r="C9" s="24"/>
      <c r="D9" s="25">
        <v>20</v>
      </c>
      <c r="E9" s="25">
        <v>10</v>
      </c>
      <c r="F9" s="25">
        <v>0</v>
      </c>
      <c r="G9" s="30">
        <f t="shared" si="21"/>
        <v>0.5</v>
      </c>
      <c r="I9" s="27">
        <v>2</v>
      </c>
      <c r="J9" t="s" s="28">
        <v>21</v>
      </c>
      <c r="K9" s="29"/>
      <c r="L9" t="s" s="69">
        <v>22</v>
      </c>
      <c r="M9" t="s" s="58">
        <v>112</v>
      </c>
      <c r="N9" t="s" s="28">
        <v>23</v>
      </c>
    </row>
    <row r="10" s="3" customFormat="1" ht="36" customHeight="1">
      <c r="A10" t="s" s="14">
        <v>16</v>
      </c>
      <c r="B10" t="s" s="15">
        <v>118</v>
      </c>
      <c r="C10" s="64">
        <f>SUM(D10:F10)</f>
        <v>84</v>
      </c>
      <c r="D10" s="16">
        <f>SUM(D11:D14)</f>
        <v>56</v>
      </c>
      <c r="E10" s="16">
        <f>SUM(E11:E14)</f>
        <v>28</v>
      </c>
      <c r="F10" s="16">
        <f>SUM(F11:F14)</f>
        <v>0</v>
      </c>
      <c r="G10" s="65">
        <f>SUM(G11:G14)</f>
        <v>1</v>
      </c>
      <c r="H10" s="18">
        <v>6</v>
      </c>
      <c r="I10" s="71">
        <v>4</v>
      </c>
      <c r="J10" t="s" s="72">
        <v>21</v>
      </c>
      <c r="K10" s="19"/>
      <c r="L10" t="s" s="67">
        <v>18</v>
      </c>
      <c r="M10" t="s" s="57">
        <v>112</v>
      </c>
      <c r="N10" s="19"/>
      <c r="O10" s="21">
        <f>IF(ISBLANK(A10),0,1)</f>
        <v>1</v>
      </c>
    </row>
    <row r="11" s="3" customFormat="1" ht="30" customHeight="1">
      <c r="A11" t="s" s="22">
        <v>19</v>
      </c>
      <c r="B11" t="s" s="23">
        <v>119</v>
      </c>
      <c r="C11" s="24"/>
      <c r="D11" s="25">
        <v>12</v>
      </c>
      <c r="E11" s="25">
        <v>6</v>
      </c>
      <c r="F11" s="25">
        <v>0</v>
      </c>
      <c r="G11" s="30">
        <f t="shared" si="29" ref="G11:G19">1/4</f>
        <v>0.25</v>
      </c>
      <c r="I11" s="27">
        <v>1</v>
      </c>
      <c r="J11" s="29"/>
      <c r="K11" s="29"/>
      <c r="L11" t="s" s="69">
        <v>22</v>
      </c>
      <c r="M11" t="s" s="58">
        <v>112</v>
      </c>
      <c r="N11" t="s" s="28">
        <v>23</v>
      </c>
    </row>
    <row r="12" s="3" customFormat="1" ht="30" customHeight="1">
      <c r="A12" t="s" s="22">
        <v>19</v>
      </c>
      <c r="B12" t="s" s="32">
        <v>120</v>
      </c>
      <c r="C12" s="24"/>
      <c r="D12" s="25">
        <v>12</v>
      </c>
      <c r="E12" s="25">
        <v>6</v>
      </c>
      <c r="F12" s="25">
        <v>0</v>
      </c>
      <c r="G12" s="30">
        <f t="shared" si="29"/>
        <v>0.25</v>
      </c>
      <c r="I12" s="27">
        <v>1</v>
      </c>
      <c r="J12" s="29"/>
      <c r="K12" s="29"/>
      <c r="L12" t="s" s="69">
        <v>22</v>
      </c>
      <c r="M12" t="s" s="58">
        <v>112</v>
      </c>
      <c r="N12" t="s" s="28">
        <v>121</v>
      </c>
    </row>
    <row r="13" s="3" customFormat="1" ht="30" customHeight="1">
      <c r="A13" t="s" s="22">
        <v>19</v>
      </c>
      <c r="B13" t="s" s="23">
        <v>122</v>
      </c>
      <c r="C13" s="24"/>
      <c r="D13" s="25">
        <v>12</v>
      </c>
      <c r="E13" s="25">
        <v>6</v>
      </c>
      <c r="F13" s="25">
        <v>0</v>
      </c>
      <c r="G13" s="30">
        <f t="shared" si="29"/>
        <v>0.25</v>
      </c>
      <c r="I13" s="27">
        <v>1</v>
      </c>
      <c r="J13" s="29"/>
      <c r="K13" s="29"/>
      <c r="L13" t="s" s="69">
        <v>22</v>
      </c>
      <c r="M13" t="s" s="58">
        <v>112</v>
      </c>
      <c r="N13" t="s" s="28">
        <v>23</v>
      </c>
    </row>
    <row r="14" s="3" customFormat="1" ht="30" customHeight="1">
      <c r="A14" t="s" s="22">
        <v>19</v>
      </c>
      <c r="B14" t="s" s="32">
        <v>123</v>
      </c>
      <c r="C14" s="24"/>
      <c r="D14" s="25">
        <v>20</v>
      </c>
      <c r="E14" s="25">
        <v>10</v>
      </c>
      <c r="F14" s="25">
        <v>0</v>
      </c>
      <c r="G14" s="30">
        <f t="shared" si="29"/>
        <v>0.25</v>
      </c>
      <c r="I14" s="27">
        <v>1</v>
      </c>
      <c r="J14" s="29"/>
      <c r="K14" s="29"/>
      <c r="L14" t="s" s="69">
        <v>22</v>
      </c>
      <c r="M14" t="s" s="58">
        <v>112</v>
      </c>
      <c r="N14" t="s" s="28">
        <v>121</v>
      </c>
    </row>
    <row r="15" s="3" customFormat="1" ht="30" customHeight="1">
      <c r="A15" t="s" s="14">
        <v>16</v>
      </c>
      <c r="B15" t="s" s="15">
        <v>124</v>
      </c>
      <c r="C15" s="64">
        <f>SUM(D15:F15)</f>
        <v>90</v>
      </c>
      <c r="D15" s="16">
        <f>SUM(D16:D19)</f>
        <v>60</v>
      </c>
      <c r="E15" s="16">
        <f>SUM(E16:E19)</f>
        <v>30</v>
      </c>
      <c r="F15" s="16">
        <f>SUM(F16:F19)</f>
        <v>0</v>
      </c>
      <c r="G15" s="65">
        <f>SUM(G16:G19)</f>
        <v>1</v>
      </c>
      <c r="H15" s="18">
        <v>6</v>
      </c>
      <c r="I15" s="71">
        <v>4</v>
      </c>
      <c r="J15" t="s" s="72">
        <v>21</v>
      </c>
      <c r="K15" s="19"/>
      <c r="L15" t="s" s="67">
        <v>18</v>
      </c>
      <c r="M15" t="s" s="57">
        <v>112</v>
      </c>
      <c r="N15" s="19"/>
      <c r="O15" s="21">
        <f>IF(ISBLANK(A15),0,1)</f>
        <v>1</v>
      </c>
    </row>
    <row r="16" s="3" customFormat="1" ht="30" customHeight="1">
      <c r="A16" t="s" s="22">
        <v>19</v>
      </c>
      <c r="B16" t="s" s="23">
        <v>125</v>
      </c>
      <c r="C16" s="24"/>
      <c r="D16" s="25">
        <v>16</v>
      </c>
      <c r="E16" s="25">
        <v>8</v>
      </c>
      <c r="F16" s="25">
        <v>0</v>
      </c>
      <c r="G16" s="30">
        <f t="shared" si="29"/>
        <v>0.25</v>
      </c>
      <c r="I16" s="27">
        <v>1</v>
      </c>
      <c r="J16" s="29"/>
      <c r="K16" s="29"/>
      <c r="L16" t="s" s="69">
        <v>22</v>
      </c>
      <c r="M16" t="s" s="58">
        <v>112</v>
      </c>
      <c r="N16" t="s" s="28">
        <v>23</v>
      </c>
    </row>
    <row r="17" s="73" customFormat="1" ht="30" customHeight="1">
      <c r="A17" t="s" s="74">
        <v>19</v>
      </c>
      <c r="B17" t="s" s="23">
        <v>126</v>
      </c>
      <c r="C17" s="75"/>
      <c r="D17" s="76">
        <v>12</v>
      </c>
      <c r="E17" s="76">
        <v>6</v>
      </c>
      <c r="F17" s="76">
        <v>0</v>
      </c>
      <c r="G17" s="77">
        <f t="shared" si="29"/>
        <v>0.25</v>
      </c>
      <c r="H17" s="78"/>
      <c r="I17" s="79">
        <v>1</v>
      </c>
      <c r="J17" s="80"/>
      <c r="K17" s="80"/>
      <c r="L17" t="s" s="69">
        <v>22</v>
      </c>
      <c r="M17" t="s" s="81">
        <v>112</v>
      </c>
      <c r="N17" t="s" s="82">
        <v>23</v>
      </c>
    </row>
    <row r="18" s="73" customFormat="1" ht="30" customHeight="1">
      <c r="A18" t="s" s="74">
        <v>19</v>
      </c>
      <c r="B18" t="s" s="23">
        <v>127</v>
      </c>
      <c r="C18" s="75"/>
      <c r="D18" s="76">
        <v>20</v>
      </c>
      <c r="E18" s="76">
        <v>10</v>
      </c>
      <c r="F18" s="76">
        <v>0</v>
      </c>
      <c r="G18" s="77">
        <f t="shared" si="29"/>
        <v>0.25</v>
      </c>
      <c r="H18" s="78"/>
      <c r="I18" s="79">
        <v>1</v>
      </c>
      <c r="J18" s="80"/>
      <c r="K18" s="80"/>
      <c r="L18" t="s" s="69">
        <v>22</v>
      </c>
      <c r="M18" t="s" s="81">
        <v>112</v>
      </c>
      <c r="N18" t="s" s="82">
        <v>30</v>
      </c>
    </row>
    <row r="19" s="73" customFormat="1" ht="35.25" customHeight="1">
      <c r="A19" t="s" s="74">
        <v>19</v>
      </c>
      <c r="B19" t="s" s="23">
        <v>128</v>
      </c>
      <c r="C19" s="75"/>
      <c r="D19" s="76">
        <v>12</v>
      </c>
      <c r="E19" s="76">
        <v>6</v>
      </c>
      <c r="F19" s="76">
        <v>0</v>
      </c>
      <c r="G19" s="77">
        <f t="shared" si="29"/>
        <v>0.25</v>
      </c>
      <c r="H19" s="78"/>
      <c r="I19" s="79">
        <v>1</v>
      </c>
      <c r="J19" s="80"/>
      <c r="K19" s="80"/>
      <c r="L19" t="s" s="69">
        <v>22</v>
      </c>
      <c r="M19" t="s" s="81">
        <v>112</v>
      </c>
      <c r="N19" t="s" s="82">
        <v>23</v>
      </c>
    </row>
    <row r="20" s="3" customFormat="1" ht="15.75" customHeight="1">
      <c r="A20" t="s" s="14">
        <v>16</v>
      </c>
      <c r="B20" t="s" s="15">
        <v>129</v>
      </c>
      <c r="C20" s="64">
        <f>SUM(D20:F20)</f>
        <v>15</v>
      </c>
      <c r="D20" s="16">
        <f>SUM(D21)</f>
        <v>0</v>
      </c>
      <c r="E20" s="16">
        <f>SUM(E21)</f>
        <v>15</v>
      </c>
      <c r="F20" s="16">
        <f>SUM(F21)</f>
        <v>0</v>
      </c>
      <c r="G20" s="65">
        <f>SUM(G21)</f>
        <v>1</v>
      </c>
      <c r="H20" s="18">
        <v>3</v>
      </c>
      <c r="I20" s="70"/>
      <c r="J20" s="70"/>
      <c r="K20" s="19"/>
      <c r="L20" t="s" s="67">
        <v>18</v>
      </c>
      <c r="M20" s="68"/>
      <c r="N20" s="19"/>
      <c r="O20" s="21">
        <v>1</v>
      </c>
    </row>
    <row r="21" s="3" customFormat="1" ht="45" customHeight="1">
      <c r="A21" t="s" s="22">
        <v>19</v>
      </c>
      <c r="B21" t="s" s="23">
        <v>130</v>
      </c>
      <c r="C21" t="s" s="33">
        <v>131</v>
      </c>
      <c r="D21" s="25">
        <v>0</v>
      </c>
      <c r="E21" s="25">
        <v>15</v>
      </c>
      <c r="F21" s="25">
        <v>0</v>
      </c>
      <c r="G21" s="30">
        <v>1</v>
      </c>
      <c r="I21" s="27">
        <v>2</v>
      </c>
      <c r="J21" t="s" s="28">
        <v>21</v>
      </c>
      <c r="K21" s="29"/>
      <c r="L21" s="83"/>
      <c r="M21" t="s" s="58">
        <v>132</v>
      </c>
      <c r="N21" t="s" s="28">
        <v>23</v>
      </c>
    </row>
    <row r="22" s="3" customFormat="1" ht="15.75" customHeight="1">
      <c r="A22" t="s" s="14">
        <v>16</v>
      </c>
      <c r="B22" t="s" s="15">
        <v>133</v>
      </c>
      <c r="C22" s="64">
        <f>SUM(D22:F22)</f>
        <v>36</v>
      </c>
      <c r="D22" s="16">
        <f>SUM(D23)</f>
        <v>0</v>
      </c>
      <c r="E22" s="16">
        <f>SUM(E23)</f>
        <v>36</v>
      </c>
      <c r="F22" s="16">
        <f>SUM(F23)</f>
        <v>0</v>
      </c>
      <c r="G22" s="65">
        <f>SUM(G23)</f>
        <v>1</v>
      </c>
      <c r="H22" s="18">
        <v>3</v>
      </c>
      <c r="I22" s="70"/>
      <c r="J22" s="70"/>
      <c r="K22" s="19"/>
      <c r="L22" t="s" s="67">
        <v>18</v>
      </c>
      <c r="M22" s="68"/>
      <c r="N22" s="19"/>
      <c r="O22" s="21">
        <f>IF(ISBLANK(A22),0,1)</f>
        <v>1</v>
      </c>
    </row>
    <row r="23" s="3" customFormat="1" ht="45" customHeight="1">
      <c r="A23" t="s" s="22">
        <v>19</v>
      </c>
      <c r="B23" t="s" s="23">
        <v>134</v>
      </c>
      <c r="C23" s="24"/>
      <c r="D23" s="25">
        <v>0</v>
      </c>
      <c r="E23" s="25">
        <v>36</v>
      </c>
      <c r="F23" s="25">
        <v>0</v>
      </c>
      <c r="G23" s="30">
        <v>1</v>
      </c>
      <c r="I23" s="27">
        <v>3</v>
      </c>
      <c r="J23" t="s" s="28">
        <v>21</v>
      </c>
      <c r="K23" s="29"/>
      <c r="L23" s="83"/>
      <c r="M23" t="s" s="58">
        <v>132</v>
      </c>
      <c r="N23" t="s" s="28">
        <v>23</v>
      </c>
    </row>
    <row r="24" s="3" customFormat="1" ht="17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"/>
    </row>
    <row r="25" s="3" customFormat="1" ht="17.25" customHeight="1">
      <c r="A25" t="s" s="85">
        <v>135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7" s="3" customFormat="1" ht="17" customHeight="1">
      <c r="A27" t="s" s="34">
        <v>37</v>
      </c>
    </row>
    <row r="28" s="3" customFormat="1" ht="17" customHeight="1">
      <c r="A28" t="s" s="34">
        <v>77</v>
      </c>
    </row>
    <row r="29" s="3" customFormat="1" ht="17" customHeight="1">
      <c r="A29" s="8"/>
    </row>
    <row r="30" s="3" customFormat="1" ht="17" customHeight="1">
      <c r="A30" s="8"/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IU226"/>
  <sheetViews>
    <sheetView workbookViewId="0" defaultGridColor="0" colorId="9"/>
  </sheetViews>
  <sheetFormatPr defaultColWidth="40.6667" defaultRowHeight="66" customHeight="1" outlineLevelRow="0" outlineLevelCol="0"/>
  <cols>
    <col min="1" max="1" width="23.3516" style="87" customWidth="1"/>
    <col min="2" max="2" width="47.8516" style="87" customWidth="1"/>
    <col min="3" max="3" width="17.6719" style="87" customWidth="1"/>
    <col min="4" max="4" width="8.17188" style="87" customWidth="1"/>
    <col min="5" max="5" width="4.85156" style="87" customWidth="1"/>
    <col min="6" max="6" width="4.67188" style="87" customWidth="1"/>
    <col min="7" max="8" width="7.67188" style="87" customWidth="1"/>
    <col min="9" max="9" width="17.5" style="87" customWidth="1"/>
    <col min="10" max="10" width="21.8516" style="87" customWidth="1"/>
    <col min="11" max="11" width="19.6719" style="87" customWidth="1"/>
    <col min="12" max="12" width="17.1719" style="87" customWidth="1"/>
    <col min="13" max="13" width="34.3516" style="87" customWidth="1"/>
    <col min="14" max="14" width="17.6719" style="87" customWidth="1"/>
    <col min="15" max="15" width="2.17188" style="87" customWidth="1"/>
    <col min="16" max="255" width="40.6719" style="87" customWidth="1"/>
  </cols>
  <sheetData>
    <row r="1" s="73" customFormat="1" ht="4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</row>
    <row r="2" s="9" customFormat="1" ht="45" customHeight="1">
      <c r="A2" t="s" s="10">
        <v>136</v>
      </c>
      <c r="B2" t="s" s="10">
        <v>137</v>
      </c>
      <c r="C2" s="11">
        <f>SUM(D2:F2)</f>
        <v>4</v>
      </c>
      <c r="D2" s="11">
        <f>SUMPRODUCT(D3:D202,$O3:$O202)</f>
        <v>0</v>
      </c>
      <c r="E2" s="11">
        <f>SUMPRODUCT(E3:E202,$O3:$O202)</f>
        <v>4</v>
      </c>
      <c r="F2" s="11">
        <f>SUMPRODUCT(F3:F202,$O3:$O202)</f>
        <v>0</v>
      </c>
      <c r="G2" s="11">
        <f>SUMPRODUCT(G3:G226,$O3:$O226)</f>
        <v>1</v>
      </c>
      <c r="H2" s="11">
        <f>SUMPRODUCT(H3:H226,$O3:$O226)</f>
        <v>30</v>
      </c>
      <c r="I2" s="12"/>
      <c r="J2" s="12"/>
      <c r="K2" s="13"/>
      <c r="L2" s="13"/>
      <c r="M2" s="13"/>
      <c r="N2" s="13"/>
    </row>
    <row r="3" s="73" customFormat="1" ht="30" customHeight="1">
      <c r="A3" t="s" s="14">
        <v>138</v>
      </c>
      <c r="B3" t="s" s="88">
        <v>139</v>
      </c>
      <c r="C3" s="64">
        <f>SUM(D3:F3)</f>
        <v>4</v>
      </c>
      <c r="D3" s="64">
        <f>SUM(D4:D4)</f>
        <v>0</v>
      </c>
      <c r="E3" s="64">
        <f>SUM(E4:E4)</f>
        <v>4</v>
      </c>
      <c r="F3" s="64">
        <f>SUM(F4:F4)</f>
        <v>0</v>
      </c>
      <c r="G3" s="89">
        <f>SUM(G4:G5)</f>
        <v>1</v>
      </c>
      <c r="H3" s="18">
        <v>30</v>
      </c>
      <c r="I3" s="66"/>
      <c r="J3" s="66"/>
      <c r="K3" s="90"/>
      <c r="L3" s="90"/>
      <c r="M3" t="s" s="91">
        <v>112</v>
      </c>
      <c r="N3" s="90"/>
      <c r="O3" s="92">
        <f>IF(ISBLANK(A3),0,1)</f>
        <v>1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</row>
    <row r="4" s="73" customFormat="1" ht="30" customHeight="1">
      <c r="A4" t="s" s="94">
        <v>19</v>
      </c>
      <c r="B4" t="s" s="95">
        <v>139</v>
      </c>
      <c r="C4" t="s" s="96">
        <v>131</v>
      </c>
      <c r="D4" s="76">
        <v>0</v>
      </c>
      <c r="E4" s="76">
        <v>4</v>
      </c>
      <c r="F4" s="76">
        <v>0</v>
      </c>
      <c r="G4" s="97">
        <f>30/30</f>
        <v>1</v>
      </c>
      <c r="H4" s="98"/>
      <c r="I4" s="79">
        <v>2</v>
      </c>
      <c r="J4" t="s" s="82">
        <v>21</v>
      </c>
      <c r="K4" s="80"/>
      <c r="L4" s="80"/>
      <c r="M4" t="s" s="81">
        <v>112</v>
      </c>
      <c r="N4" t="s" s="82">
        <v>23</v>
      </c>
      <c r="O4" s="99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</row>
    <row r="6" s="3" customFormat="1" ht="15" customHeight="1">
      <c r="A6" t="s" s="85">
        <v>140</v>
      </c>
    </row>
    <row r="7" s="3" customFormat="1" ht="15" customHeight="1">
      <c r="A7" s="52"/>
    </row>
    <row r="8" s="3" customFormat="1" ht="15" customHeight="1">
      <c r="A8" t="s" s="34">
        <v>37</v>
      </c>
    </row>
    <row r="9" s="3" customFormat="1" ht="15" customHeight="1">
      <c r="A9" t="s" s="34">
        <v>77</v>
      </c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IU222"/>
  <sheetViews>
    <sheetView workbookViewId="0" defaultGridColor="0" colorId="9"/>
  </sheetViews>
  <sheetFormatPr defaultColWidth="8.83333" defaultRowHeight="15" customHeight="1" outlineLevelRow="0" outlineLevelCol="0"/>
  <cols>
    <col min="1" max="1" width="28.6719" style="2" customWidth="1"/>
    <col min="2" max="2" width="66.8516" style="2" customWidth="1"/>
    <col min="3" max="3" width="23.3516" style="2" customWidth="1"/>
    <col min="4" max="4" width="8.67188" style="2" customWidth="1"/>
    <col min="5" max="5" width="5.85156" style="2" customWidth="1"/>
    <col min="6" max="6" width="5.17188" style="2" customWidth="1"/>
    <col min="7" max="7" width="8.35156" style="2" customWidth="1"/>
    <col min="8" max="8" width="8" style="2" customWidth="1"/>
    <col min="9" max="9" width="24.5" style="2" customWidth="1"/>
    <col min="10" max="10" width="28.6719" style="2" customWidth="1"/>
    <col min="11" max="11" width="26.3516" style="2" customWidth="1"/>
    <col min="12" max="12" width="17.3516" style="2" customWidth="1"/>
    <col min="13" max="13" width="46.8516" style="2" customWidth="1"/>
    <col min="14" max="14" width="18.8516" style="2" customWidth="1"/>
    <col min="15" max="15" width="2.67188" style="2" customWidth="1"/>
    <col min="16" max="255" width="8.85156" style="2" customWidth="1"/>
  </cols>
  <sheetData>
    <row r="1" s="3" customFormat="1" ht="43.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="9" customFormat="1" ht="45" customHeight="1">
      <c r="A2" t="s" s="10">
        <v>141</v>
      </c>
      <c r="B2" t="s" s="10">
        <v>142</v>
      </c>
      <c r="C2" s="11">
        <f>SUM(D2:F2)</f>
        <v>496</v>
      </c>
      <c r="D2" s="11">
        <f>SUMPRODUCT(D3:D222,$O3:$O222)</f>
        <v>276</v>
      </c>
      <c r="E2" s="11">
        <f>SUMPRODUCT(E3:E222,$O3:$O222)</f>
        <v>220</v>
      </c>
      <c r="F2" s="11">
        <f>SUMPRODUCT(F3:F222,$O3:$O222)</f>
        <v>0</v>
      </c>
      <c r="G2" s="11">
        <f>SUMPRODUCT(G3:G222,$O3:$O222)</f>
        <v>5</v>
      </c>
      <c r="H2" s="11">
        <f>SUMPRODUCT(H3:H222,$O3:$O222)</f>
        <v>30</v>
      </c>
      <c r="I2" s="12"/>
      <c r="J2" s="12"/>
      <c r="K2" s="13"/>
      <c r="L2" s="13"/>
      <c r="M2" s="13"/>
      <c r="N2" s="13"/>
    </row>
    <row r="3" s="3" customFormat="1" ht="45.75" customHeight="1">
      <c r="A3" t="s" s="14">
        <v>16</v>
      </c>
      <c r="B3" t="s" s="15">
        <v>143</v>
      </c>
      <c r="C3" s="64">
        <f>SUM(D3:F3)</f>
        <v>154</v>
      </c>
      <c r="D3" s="64">
        <f>SUM(D4:D8)</f>
        <v>116</v>
      </c>
      <c r="E3" s="64">
        <f>SUM(E4:E8)</f>
        <v>38</v>
      </c>
      <c r="F3" s="64">
        <f>SUM(F4:F8)</f>
        <v>0</v>
      </c>
      <c r="G3" s="101">
        <f>SUM(G4:G8)</f>
        <v>1</v>
      </c>
      <c r="H3" s="65">
        <v>8</v>
      </c>
      <c r="I3" s="102">
        <v>8</v>
      </c>
      <c r="J3" t="s" s="20">
        <v>21</v>
      </c>
      <c r="K3" s="19"/>
      <c r="L3" t="s" s="103">
        <v>18</v>
      </c>
      <c r="M3" t="s" s="103">
        <v>18</v>
      </c>
      <c r="N3" s="19"/>
      <c r="O3" s="21">
        <f>IF(ISBLANK(A3),0,1)</f>
        <v>1</v>
      </c>
    </row>
    <row r="4" s="3" customFormat="1" ht="31.5" customHeight="1">
      <c r="A4" t="s" s="22">
        <v>19</v>
      </c>
      <c r="B4" t="s" s="23">
        <v>144</v>
      </c>
      <c r="C4" s="24"/>
      <c r="D4" s="25">
        <v>24</v>
      </c>
      <c r="E4" s="25">
        <v>8</v>
      </c>
      <c r="F4" s="25">
        <v>0</v>
      </c>
      <c r="G4" s="30">
        <f t="shared" si="12" ref="G4:G16">2/8</f>
        <v>0.25</v>
      </c>
      <c r="I4" s="27">
        <v>2</v>
      </c>
      <c r="J4" s="29"/>
      <c r="K4" s="29"/>
      <c r="L4" t="s" s="104">
        <v>22</v>
      </c>
      <c r="M4" t="s" s="105">
        <v>145</v>
      </c>
      <c r="N4" t="s" s="28">
        <v>23</v>
      </c>
      <c r="O4" s="7"/>
    </row>
    <row r="5" s="3" customFormat="1" ht="31.5" customHeight="1">
      <c r="A5" t="s" s="22">
        <v>19</v>
      </c>
      <c r="B5" t="s" s="23">
        <v>146</v>
      </c>
      <c r="C5" s="24"/>
      <c r="D5" s="25">
        <v>38</v>
      </c>
      <c r="E5" s="25">
        <v>2</v>
      </c>
      <c r="F5" s="25">
        <v>0</v>
      </c>
      <c r="G5" s="30">
        <f t="shared" si="12"/>
        <v>0.25</v>
      </c>
      <c r="I5" s="27">
        <v>2</v>
      </c>
      <c r="J5" s="29"/>
      <c r="K5" s="29"/>
      <c r="L5" t="s" s="104">
        <v>22</v>
      </c>
      <c r="M5" t="s" s="105">
        <v>145</v>
      </c>
      <c r="N5" t="s" s="28">
        <v>23</v>
      </c>
      <c r="O5" s="7"/>
    </row>
    <row r="6" s="3" customFormat="1" ht="31.5" customHeight="1">
      <c r="A6" t="s" s="22">
        <v>19</v>
      </c>
      <c r="B6" t="s" s="23">
        <v>147</v>
      </c>
      <c r="C6" s="24"/>
      <c r="D6" s="25">
        <v>18</v>
      </c>
      <c r="E6" s="25">
        <v>0</v>
      </c>
      <c r="F6" s="25">
        <v>0</v>
      </c>
      <c r="G6" s="30">
        <f t="shared" si="14" ref="G6:G7">1/8</f>
        <v>0.125</v>
      </c>
      <c r="I6" s="27">
        <v>1</v>
      </c>
      <c r="J6" s="29"/>
      <c r="K6" s="29"/>
      <c r="L6" t="s" s="104">
        <v>22</v>
      </c>
      <c r="M6" t="s" s="105">
        <v>145</v>
      </c>
      <c r="N6" t="s" s="28">
        <v>23</v>
      </c>
      <c r="O6" s="7"/>
    </row>
    <row r="7" s="3" customFormat="1" ht="31.5" customHeight="1">
      <c r="A7" t="s" s="22">
        <v>19</v>
      </c>
      <c r="B7" t="s" s="23">
        <v>148</v>
      </c>
      <c r="C7" s="24"/>
      <c r="D7" s="25">
        <v>8</v>
      </c>
      <c r="E7" s="25">
        <v>0</v>
      </c>
      <c r="F7" s="25">
        <v>0</v>
      </c>
      <c r="G7" s="30">
        <f t="shared" si="14"/>
        <v>0.125</v>
      </c>
      <c r="I7" s="27">
        <v>1</v>
      </c>
      <c r="J7" s="29"/>
      <c r="K7" s="29"/>
      <c r="L7" t="s" s="104">
        <v>22</v>
      </c>
      <c r="M7" t="s" s="105">
        <v>145</v>
      </c>
      <c r="N7" t="s" s="28">
        <v>23</v>
      </c>
      <c r="O7" s="7"/>
    </row>
    <row r="8" s="3" customFormat="1" ht="31.5" customHeight="1">
      <c r="A8" t="s" s="22">
        <v>19</v>
      </c>
      <c r="B8" t="s" s="23">
        <v>149</v>
      </c>
      <c r="C8" s="24"/>
      <c r="D8" s="25">
        <v>28</v>
      </c>
      <c r="E8" s="25">
        <v>28</v>
      </c>
      <c r="F8" s="25">
        <v>0</v>
      </c>
      <c r="G8" s="30">
        <f t="shared" si="12"/>
        <v>0.25</v>
      </c>
      <c r="I8" s="27">
        <v>2</v>
      </c>
      <c r="J8" s="29"/>
      <c r="K8" s="29"/>
      <c r="L8" t="s" s="104">
        <v>22</v>
      </c>
      <c r="M8" t="s" s="105">
        <v>145</v>
      </c>
      <c r="N8" t="s" s="28">
        <v>23</v>
      </c>
      <c r="O8" s="7"/>
    </row>
    <row r="9" s="3" customFormat="1" ht="27" customHeight="1">
      <c r="A9" t="s" s="14">
        <v>16</v>
      </c>
      <c r="B9" t="s" s="15">
        <v>150</v>
      </c>
      <c r="C9" s="64">
        <f>SUM(D9:F9)</f>
        <v>167</v>
      </c>
      <c r="D9" s="64">
        <f>SUM(D10:D13)</f>
        <v>92</v>
      </c>
      <c r="E9" s="64">
        <f>SUM(E10:E13)</f>
        <v>75</v>
      </c>
      <c r="F9" s="64">
        <f>SUM(F10:F13)</f>
        <v>0</v>
      </c>
      <c r="G9" s="101">
        <f>SUM(G10:G13)</f>
        <v>1</v>
      </c>
      <c r="H9" s="65">
        <v>8</v>
      </c>
      <c r="I9" s="102">
        <v>7</v>
      </c>
      <c r="J9" t="s" s="20">
        <v>21</v>
      </c>
      <c r="K9" s="19"/>
      <c r="L9" t="s" s="103">
        <v>18</v>
      </c>
      <c r="M9" t="s" s="103">
        <v>18</v>
      </c>
      <c r="N9" s="19"/>
      <c r="O9" s="21">
        <f>IF(ISBLANK(A9),0,1)</f>
        <v>1</v>
      </c>
    </row>
    <row r="10" s="3" customFormat="1" ht="31.5" customHeight="1">
      <c r="A10" t="s" s="22">
        <v>19</v>
      </c>
      <c r="B10" t="s" s="23">
        <v>151</v>
      </c>
      <c r="C10" s="24"/>
      <c r="D10" s="25">
        <v>30</v>
      </c>
      <c r="E10" s="25">
        <v>6</v>
      </c>
      <c r="F10" s="25">
        <v>0</v>
      </c>
      <c r="G10" s="30">
        <f t="shared" si="12"/>
        <v>0.25</v>
      </c>
      <c r="I10" s="27">
        <v>2</v>
      </c>
      <c r="J10" s="29"/>
      <c r="K10" s="29"/>
      <c r="L10" t="s" s="104">
        <v>22</v>
      </c>
      <c r="M10" t="s" s="105">
        <v>145</v>
      </c>
      <c r="N10" t="s" s="28">
        <v>30</v>
      </c>
      <c r="O10" s="7"/>
    </row>
    <row r="11" s="3" customFormat="1" ht="31.5" customHeight="1">
      <c r="A11" t="s" s="22">
        <v>19</v>
      </c>
      <c r="B11" t="s" s="23">
        <v>152</v>
      </c>
      <c r="C11" s="24"/>
      <c r="D11" s="25">
        <v>12</v>
      </c>
      <c r="E11" s="25">
        <v>15</v>
      </c>
      <c r="F11" s="25">
        <v>0</v>
      </c>
      <c r="G11" s="30">
        <f t="shared" si="24" ref="G11:G12">1.5/8</f>
        <v>0.1875</v>
      </c>
      <c r="I11" s="27">
        <v>1</v>
      </c>
      <c r="J11" s="29"/>
      <c r="K11" s="29"/>
      <c r="L11" t="s" s="104">
        <v>22</v>
      </c>
      <c r="M11" t="s" s="105">
        <v>145</v>
      </c>
      <c r="N11" t="s" s="28">
        <v>23</v>
      </c>
      <c r="O11" s="7"/>
    </row>
    <row r="12" s="3" customFormat="1" ht="31.5" customHeight="1">
      <c r="A12" t="s" s="22">
        <v>19</v>
      </c>
      <c r="B12" t="s" s="23">
        <v>153</v>
      </c>
      <c r="C12" s="24"/>
      <c r="D12" s="25">
        <v>8</v>
      </c>
      <c r="E12" s="25">
        <v>12</v>
      </c>
      <c r="F12" s="25">
        <v>0</v>
      </c>
      <c r="G12" s="30">
        <f t="shared" si="24"/>
        <v>0.1875</v>
      </c>
      <c r="I12" s="27">
        <v>1</v>
      </c>
      <c r="J12" s="29"/>
      <c r="K12" s="29"/>
      <c r="L12" t="s" s="104">
        <v>22</v>
      </c>
      <c r="M12" t="s" s="105">
        <v>145</v>
      </c>
      <c r="N12" t="s" s="28">
        <v>23</v>
      </c>
      <c r="O12" s="7"/>
    </row>
    <row r="13" s="3" customFormat="1" ht="31.5" customHeight="1">
      <c r="A13" t="s" s="22">
        <v>19</v>
      </c>
      <c r="B13" t="s" s="23">
        <v>154</v>
      </c>
      <c r="C13" s="24"/>
      <c r="D13" s="25">
        <v>42</v>
      </c>
      <c r="E13" s="25">
        <v>42</v>
      </c>
      <c r="F13" s="25">
        <v>0</v>
      </c>
      <c r="G13" s="30">
        <f>3/8</f>
        <v>0.375</v>
      </c>
      <c r="I13" s="27">
        <v>3</v>
      </c>
      <c r="J13" s="29"/>
      <c r="K13" s="29"/>
      <c r="L13" t="s" s="104">
        <v>22</v>
      </c>
      <c r="M13" t="s" s="105">
        <v>145</v>
      </c>
      <c r="N13" t="s" s="28">
        <v>23</v>
      </c>
      <c r="O13" s="7"/>
    </row>
    <row r="14" s="3" customFormat="1" ht="31.5" customHeight="1">
      <c r="A14" t="s" s="14">
        <v>16</v>
      </c>
      <c r="B14" t="s" s="106">
        <v>118</v>
      </c>
      <c r="C14" s="64">
        <f>SUM(D14:F14)</f>
        <v>124</v>
      </c>
      <c r="D14" s="64">
        <f>SUM(D15:D17)</f>
        <v>68</v>
      </c>
      <c r="E14" s="64">
        <f>SUM(E15:E17)</f>
        <v>56</v>
      </c>
      <c r="F14" s="64">
        <f>SUM(F15:F17)</f>
        <v>0</v>
      </c>
      <c r="G14" s="101">
        <f>SUM(G15:G17)</f>
        <v>1</v>
      </c>
      <c r="H14" s="65">
        <v>8</v>
      </c>
      <c r="I14" s="19"/>
      <c r="J14" s="19"/>
      <c r="K14" s="19"/>
      <c r="L14" t="s" s="103">
        <v>18</v>
      </c>
      <c r="M14" t="s" s="107">
        <v>145</v>
      </c>
      <c r="N14" s="19"/>
      <c r="O14" s="21">
        <f>IF(ISBLANK(A14),0,1)</f>
        <v>1</v>
      </c>
    </row>
    <row r="15" s="3" customFormat="1" ht="31.5" customHeight="1">
      <c r="A15" t="s" s="22">
        <v>19</v>
      </c>
      <c r="B15" t="s" s="23">
        <v>155</v>
      </c>
      <c r="C15" s="24"/>
      <c r="D15" s="25">
        <v>18</v>
      </c>
      <c r="E15" s="25">
        <v>18</v>
      </c>
      <c r="F15" s="25">
        <v>0</v>
      </c>
      <c r="G15" s="30">
        <f t="shared" si="12"/>
        <v>0.25</v>
      </c>
      <c r="I15" s="27">
        <v>2</v>
      </c>
      <c r="J15" t="s" s="28">
        <v>21</v>
      </c>
      <c r="K15" s="29"/>
      <c r="L15" t="s" s="104">
        <v>22</v>
      </c>
      <c r="M15" t="s" s="105">
        <v>145</v>
      </c>
      <c r="N15" t="s" s="28">
        <v>23</v>
      </c>
      <c r="O15" s="7"/>
    </row>
    <row r="16" s="3" customFormat="1" ht="31.5" customHeight="1">
      <c r="A16" t="s" s="22">
        <v>19</v>
      </c>
      <c r="B16" t="s" s="23">
        <v>156</v>
      </c>
      <c r="C16" s="24"/>
      <c r="D16" s="25">
        <v>18</v>
      </c>
      <c r="E16" s="25">
        <v>18</v>
      </c>
      <c r="F16" s="25">
        <v>0</v>
      </c>
      <c r="G16" s="30">
        <f t="shared" si="12"/>
        <v>0.25</v>
      </c>
      <c r="I16" s="27">
        <v>2</v>
      </c>
      <c r="J16" t="s" s="28">
        <v>21</v>
      </c>
      <c r="K16" s="29"/>
      <c r="L16" t="s" s="104">
        <v>22</v>
      </c>
      <c r="M16" t="s" s="105">
        <v>145</v>
      </c>
      <c r="N16" t="s" s="28">
        <v>23</v>
      </c>
      <c r="O16" s="7"/>
    </row>
    <row r="17" s="3" customFormat="1" ht="31.5" customHeight="1">
      <c r="A17" t="s" s="22">
        <v>19</v>
      </c>
      <c r="B17" t="s" s="23">
        <v>157</v>
      </c>
      <c r="C17" s="24"/>
      <c r="D17" s="25">
        <v>32</v>
      </c>
      <c r="E17" s="25">
        <v>20</v>
      </c>
      <c r="F17" s="25">
        <v>0</v>
      </c>
      <c r="G17" s="30">
        <f>4/8</f>
        <v>0.5</v>
      </c>
      <c r="I17" s="27">
        <v>4</v>
      </c>
      <c r="J17" t="s" s="28">
        <v>21</v>
      </c>
      <c r="K17" s="29"/>
      <c r="L17" t="s" s="104">
        <v>22</v>
      </c>
      <c r="M17" t="s" s="105">
        <v>145</v>
      </c>
      <c r="N17" t="s" s="28">
        <v>23</v>
      </c>
      <c r="O17" s="7"/>
    </row>
    <row r="18" s="3" customFormat="1" ht="47.25" customHeight="1">
      <c r="A18" t="s" s="14">
        <v>16</v>
      </c>
      <c r="B18" t="s" s="106">
        <v>129</v>
      </c>
      <c r="C18" s="64">
        <f>SUM(D18:F18)</f>
        <v>15</v>
      </c>
      <c r="D18" s="64">
        <f>SUM(D19:D19)</f>
        <v>0</v>
      </c>
      <c r="E18" s="64">
        <f>SUM(E19:E19)</f>
        <v>15</v>
      </c>
      <c r="F18" s="64">
        <f>SUM(F19:F19)</f>
        <v>0</v>
      </c>
      <c r="G18" s="101">
        <f>SUM(G19)</f>
        <v>1</v>
      </c>
      <c r="H18" s="65">
        <v>3</v>
      </c>
      <c r="I18" s="19"/>
      <c r="J18" s="19"/>
      <c r="K18" s="19"/>
      <c r="L18" t="s" s="103">
        <v>18</v>
      </c>
      <c r="M18" t="s" s="107">
        <v>158</v>
      </c>
      <c r="N18" s="19"/>
      <c r="O18" s="21">
        <v>1</v>
      </c>
    </row>
    <row r="19" s="3" customFormat="1" ht="47.25" customHeight="1">
      <c r="A19" t="s" s="22">
        <v>19</v>
      </c>
      <c r="B19" t="s" s="23">
        <v>130</v>
      </c>
      <c r="C19" t="s" s="33">
        <v>131</v>
      </c>
      <c r="D19" s="25">
        <v>0</v>
      </c>
      <c r="E19" s="25">
        <v>15</v>
      </c>
      <c r="F19" s="25">
        <v>0</v>
      </c>
      <c r="G19" s="30">
        <f t="shared" si="41" ref="G19:G21">3/3</f>
        <v>1</v>
      </c>
      <c r="I19" s="27">
        <v>6</v>
      </c>
      <c r="J19" t="s" s="28">
        <v>21</v>
      </c>
      <c r="K19" s="29"/>
      <c r="L19" t="s" s="104">
        <v>22</v>
      </c>
      <c r="M19" t="s" s="105">
        <v>158</v>
      </c>
      <c r="N19" t="s" s="28">
        <v>23</v>
      </c>
    </row>
    <row r="20" s="3" customFormat="1" ht="15.75" customHeight="1">
      <c r="A20" t="s" s="14">
        <v>16</v>
      </c>
      <c r="B20" t="s" s="106">
        <v>133</v>
      </c>
      <c r="C20" s="64">
        <f>SUM(D20:F20)</f>
        <v>36</v>
      </c>
      <c r="D20" s="64">
        <f>SUM(D21:D21)</f>
        <v>0</v>
      </c>
      <c r="E20" s="64">
        <f>SUM(E21:E21)</f>
        <v>36</v>
      </c>
      <c r="F20" s="64">
        <f>SUM(F21:F21)</f>
        <v>0</v>
      </c>
      <c r="G20" s="101">
        <f>SUM(G21)</f>
        <v>1</v>
      </c>
      <c r="H20" s="65">
        <v>3</v>
      </c>
      <c r="I20" s="19"/>
      <c r="J20" s="19"/>
      <c r="K20" s="19"/>
      <c r="L20" t="s" s="103">
        <v>18</v>
      </c>
      <c r="M20" s="108"/>
      <c r="N20" s="19"/>
      <c r="O20" s="21">
        <v>1</v>
      </c>
    </row>
    <row r="21" s="3" customFormat="1" ht="47.25" customHeight="1">
      <c r="A21" t="s" s="22">
        <v>19</v>
      </c>
      <c r="B21" t="s" s="23">
        <v>134</v>
      </c>
      <c r="C21" s="24"/>
      <c r="D21" s="25">
        <v>0</v>
      </c>
      <c r="E21" s="25">
        <v>36</v>
      </c>
      <c r="F21" s="25">
        <v>0</v>
      </c>
      <c r="G21" s="30">
        <f t="shared" si="41"/>
        <v>1</v>
      </c>
      <c r="I21" s="27">
        <v>3</v>
      </c>
      <c r="J21" t="s" s="28">
        <v>21</v>
      </c>
      <c r="K21" s="29"/>
      <c r="L21" t="s" s="104">
        <v>22</v>
      </c>
      <c r="M21" t="s" s="105">
        <v>158</v>
      </c>
      <c r="N21" t="s" s="28">
        <v>23</v>
      </c>
      <c r="O21" s="7"/>
    </row>
    <row r="22" s="3" customFormat="1" ht="17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"/>
    </row>
    <row r="23" s="3" customFormat="1" ht="17.25" customHeight="1">
      <c r="A23" t="s" s="85">
        <v>135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5" s="3" customFormat="1" ht="17" customHeight="1">
      <c r="A25" t="s" s="34">
        <v>37</v>
      </c>
    </row>
    <row r="26" s="3" customFormat="1" ht="17" customHeight="1">
      <c r="A26" t="s" s="34">
        <v>77</v>
      </c>
    </row>
    <row r="30" s="3" customFormat="1" ht="17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="3" customFormat="1" ht="17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IU228"/>
  <sheetViews>
    <sheetView workbookViewId="0" defaultGridColor="0" colorId="9"/>
  </sheetViews>
  <sheetFormatPr defaultColWidth="8.83333" defaultRowHeight="15" customHeight="1" outlineLevelRow="0" outlineLevelCol="0"/>
  <cols>
    <col min="1" max="1" width="26.5" style="2" customWidth="1"/>
    <col min="2" max="2" width="90.3516" style="2" customWidth="1"/>
    <col min="3" max="3" width="16.3516" style="2" customWidth="1"/>
    <col min="4" max="4" width="8.17188" style="2" customWidth="1"/>
    <col min="5" max="5" width="4.85156" style="2" customWidth="1"/>
    <col min="6" max="6" width="4.67188" style="2" customWidth="1"/>
    <col min="7" max="8" width="7.67188" style="2" customWidth="1"/>
    <col min="9" max="9" width="14.3516" style="2" customWidth="1"/>
    <col min="10" max="10" width="17" style="2" customWidth="1"/>
    <col min="11" max="11" width="16.3516" style="2" customWidth="1"/>
    <col min="12" max="12" width="16.5" style="2" customWidth="1"/>
    <col min="13" max="13" width="49.3516" style="2" customWidth="1"/>
    <col min="14" max="14" width="21.1719" style="2" customWidth="1"/>
    <col min="15" max="15" width="2.67188" style="2" customWidth="1"/>
    <col min="16" max="255" width="8.85156" style="2" customWidth="1"/>
  </cols>
  <sheetData>
    <row r="1" s="3" customFormat="1" ht="45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="9" customFormat="1" ht="30" customHeight="1">
      <c r="A2" t="s" s="10">
        <v>159</v>
      </c>
      <c r="B2" t="s" s="10">
        <v>160</v>
      </c>
      <c r="C2" s="11">
        <v>5</v>
      </c>
      <c r="D2" s="11">
        <f>SUMPRODUCT(D3:D204,$K3:$K204)</f>
        <v>0</v>
      </c>
      <c r="E2" s="11">
        <v>5</v>
      </c>
      <c r="F2" s="11">
        <f>SUMPRODUCT(F3:F204,$K3:$K204)</f>
        <v>0</v>
      </c>
      <c r="G2" s="55">
        <f>SUMPRODUCT(G3:G228,$O3:$O228)</f>
        <v>1</v>
      </c>
      <c r="H2" s="55">
        <f>SUMPRODUCT(H3:H228,$O3:$O228)</f>
        <v>0</v>
      </c>
      <c r="I2" s="12"/>
      <c r="J2" s="12"/>
      <c r="K2" s="13"/>
      <c r="L2" s="13"/>
      <c r="M2" s="13"/>
      <c r="N2" s="13"/>
    </row>
    <row r="3" s="3" customFormat="1" ht="45" customHeight="1">
      <c r="A3" t="s" s="14">
        <v>138</v>
      </c>
      <c r="B3" t="s" s="14">
        <v>161</v>
      </c>
      <c r="C3" s="64">
        <f>SUM(D3:F3)</f>
        <v>4</v>
      </c>
      <c r="D3" s="64">
        <f>SUM(D4:D4)</f>
        <v>0</v>
      </c>
      <c r="E3" s="64">
        <f>SUM(E4:E4)</f>
        <v>4</v>
      </c>
      <c r="F3" s="64">
        <f>SUM(F4:F4)</f>
        <v>0</v>
      </c>
      <c r="G3" s="110">
        <f>SUM(G4:G6)</f>
        <v>1</v>
      </c>
      <c r="H3" s="18">
        <v>30</v>
      </c>
      <c r="I3" s="66"/>
      <c r="J3" s="66"/>
      <c r="K3" s="19"/>
      <c r="L3" s="19"/>
      <c r="M3" t="s" s="57">
        <v>162</v>
      </c>
      <c r="N3" s="19"/>
      <c r="O3" s="7"/>
    </row>
    <row r="4" s="3" customFormat="1" ht="56.25" customHeight="1">
      <c r="A4" t="s" s="22">
        <v>19</v>
      </c>
      <c r="B4" t="s" s="23">
        <v>139</v>
      </c>
      <c r="C4" t="s" s="33">
        <v>131</v>
      </c>
      <c r="D4" s="25">
        <v>0</v>
      </c>
      <c r="E4" s="25">
        <v>4</v>
      </c>
      <c r="F4" s="25">
        <v>0</v>
      </c>
      <c r="G4" s="30">
        <f>30/30</f>
        <v>1</v>
      </c>
      <c r="I4" s="27">
        <v>2</v>
      </c>
      <c r="J4" t="s" s="28">
        <v>21</v>
      </c>
      <c r="K4" s="29"/>
      <c r="L4" s="29"/>
      <c r="M4" t="s" s="58">
        <v>162</v>
      </c>
      <c r="N4" t="s" s="28">
        <v>23</v>
      </c>
      <c r="O4" s="21">
        <f>IF(ISBLANK(A3),0,1)</f>
        <v>1</v>
      </c>
    </row>
    <row r="6" s="3" customFormat="1" ht="17" customHeight="1">
      <c r="A6" t="s" s="85">
        <v>140</v>
      </c>
    </row>
    <row r="8" s="3" customFormat="1" ht="17" customHeight="1">
      <c r="A8" t="s" s="34">
        <v>37</v>
      </c>
    </row>
    <row r="9" s="3" customFormat="1" ht="17" customHeight="1">
      <c r="A9" t="s" s="34">
        <v>77</v>
      </c>
    </row>
  </sheetData>
  <pageMargins left="0.7" right="0.7" top="0.75" bottom="0.75" header="0.511806" footer="0.511806"/>
  <pageSetup firstPageNumber="1" fitToHeight="1" fitToWidth="1" scale="25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O228"/>
  <sheetViews>
    <sheetView workbookViewId="0" showGridLines="0" defaultGridColor="1"/>
  </sheetViews>
  <sheetFormatPr defaultColWidth="14.1667" defaultRowHeight="15" customHeight="1" outlineLevelRow="0" outlineLevelCol="0"/>
  <cols>
    <col min="1" max="1" width="19.5" style="111" customWidth="1"/>
    <col min="2" max="2" width="68.6719" style="111" customWidth="1"/>
    <col min="3" max="3" width="17.6719" style="111" customWidth="1"/>
    <col min="4" max="4" width="8.85156" style="111" customWidth="1"/>
    <col min="5" max="5" width="5.85156" style="111" customWidth="1"/>
    <col min="6" max="6" width="9.17188" style="111" customWidth="1"/>
    <col min="7" max="7" width="10.3516" style="111" customWidth="1"/>
    <col min="8" max="8" width="12.8516" style="111" customWidth="1"/>
    <col min="9" max="9" width="19.5" style="111" customWidth="1"/>
    <col min="10" max="10" width="24.3516" style="111" customWidth="1"/>
    <col min="11" max="11" width="19.6719" style="111" customWidth="1"/>
    <col min="12" max="12" width="16.3516" style="111" customWidth="1"/>
    <col min="13" max="13" width="56.3516" style="111" customWidth="1"/>
    <col min="14" max="14" width="21.1719" style="111" customWidth="1"/>
    <col min="15" max="15" width="2.67188" style="111" customWidth="1"/>
    <col min="16" max="256" width="14.1719" style="111" customWidth="1"/>
  </cols>
  <sheetData>
    <row r="1" ht="30" customHeight="1">
      <c r="A1" t="s" s="4">
        <v>0</v>
      </c>
      <c r="B1" t="s" s="4">
        <v>1</v>
      </c>
      <c r="C1" t="s" s="5">
        <v>2</v>
      </c>
      <c r="D1" t="s" s="5">
        <v>3</v>
      </c>
      <c r="E1" t="s" s="5">
        <v>4</v>
      </c>
      <c r="F1" t="s" s="5">
        <v>5</v>
      </c>
      <c r="G1" t="s" s="4">
        <v>6</v>
      </c>
      <c r="H1" t="s" s="4">
        <v>7</v>
      </c>
      <c r="I1" t="s" s="6">
        <v>8</v>
      </c>
      <c r="J1" t="s" s="6">
        <v>9</v>
      </c>
      <c r="K1" t="s" s="6">
        <v>10</v>
      </c>
      <c r="L1" t="s" s="6">
        <v>11</v>
      </c>
      <c r="M1" t="s" s="6">
        <v>12</v>
      </c>
      <c r="N1" t="s" s="6">
        <v>13</v>
      </c>
      <c r="O1" s="36"/>
    </row>
    <row r="2" ht="30" customHeight="1">
      <c r="A2" t="s" s="10">
        <v>163</v>
      </c>
      <c r="B2" t="s" s="10">
        <v>164</v>
      </c>
      <c r="C2" s="11">
        <f>SUM(D2:F2)</f>
        <v>359</v>
      </c>
      <c r="D2" s="11">
        <f>SUMPRODUCT(D3:D228,$O3:$O228)</f>
        <v>132</v>
      </c>
      <c r="E2" s="11">
        <f>SUMPRODUCT(E3:E228,$O3:$O228)</f>
        <v>227</v>
      </c>
      <c r="F2" s="11">
        <f>SUMPRODUCT(F3:F228,$O3:$O228)</f>
        <v>0</v>
      </c>
      <c r="G2" s="11">
        <f>SUMPRODUCT(G3:G228,$O3:$O228)</f>
        <v>5</v>
      </c>
      <c r="H2" s="11">
        <f>SUMPRODUCT(H3:H228,$O3:$O228)</f>
        <v>30</v>
      </c>
      <c r="I2" s="12"/>
      <c r="J2" s="12"/>
      <c r="K2" s="13"/>
      <c r="L2" s="13"/>
      <c r="M2" t="s" s="10">
        <v>165</v>
      </c>
      <c r="N2" s="12"/>
      <c r="O2" s="36"/>
    </row>
    <row r="3" ht="16" customHeight="1">
      <c r="A3" t="s" s="14">
        <v>16</v>
      </c>
      <c r="B3" t="s" s="15">
        <v>166</v>
      </c>
      <c r="C3" s="16">
        <f>SUM(D3:F3)</f>
        <v>84</v>
      </c>
      <c r="D3" s="16">
        <f>SUM(D4:D6)</f>
        <v>36</v>
      </c>
      <c r="E3" s="16">
        <f>SUM(E4:E6)</f>
        <v>48</v>
      </c>
      <c r="F3" s="16">
        <f>SUM(F4:F11)-F11</f>
        <v>0</v>
      </c>
      <c r="G3" s="89">
        <f>SUM(G4:G6)</f>
        <v>0.999999999999999</v>
      </c>
      <c r="H3" s="112">
        <v>6</v>
      </c>
      <c r="I3" s="19"/>
      <c r="J3" s="19"/>
      <c r="K3" s="90"/>
      <c r="L3" t="s" s="20">
        <v>18</v>
      </c>
      <c r="M3" t="s" s="57">
        <v>167</v>
      </c>
      <c r="N3" s="19"/>
      <c r="O3" s="21">
        <f>IF(ISBLANK(A3),0,1)</f>
        <v>1</v>
      </c>
    </row>
    <row r="4" ht="17" customHeight="1">
      <c r="A4" t="s" s="22">
        <v>19</v>
      </c>
      <c r="B4" t="s" s="23">
        <v>168</v>
      </c>
      <c r="C4" s="24"/>
      <c r="D4" s="25">
        <v>12</v>
      </c>
      <c r="E4" s="25">
        <v>16</v>
      </c>
      <c r="F4" s="25">
        <v>0</v>
      </c>
      <c r="G4" s="113">
        <f t="shared" si="12" ref="G4:G10">1/3</f>
        <v>0.333333333333333</v>
      </c>
      <c r="H4" s="114"/>
      <c r="I4" s="27">
        <v>2</v>
      </c>
      <c r="J4" t="s" s="28">
        <v>21</v>
      </c>
      <c r="K4" s="80"/>
      <c r="L4" t="s" s="28">
        <v>22</v>
      </c>
      <c r="M4" t="s" s="58">
        <v>169</v>
      </c>
      <c r="N4" t="s" s="28">
        <v>30</v>
      </c>
      <c r="O4" s="36"/>
    </row>
    <row r="5" ht="17" customHeight="1">
      <c r="A5" t="s" s="22">
        <v>19</v>
      </c>
      <c r="B5" t="s" s="23">
        <v>170</v>
      </c>
      <c r="C5" s="24"/>
      <c r="D5" s="25">
        <v>12</v>
      </c>
      <c r="E5" s="25">
        <v>16</v>
      </c>
      <c r="F5" s="25">
        <v>0</v>
      </c>
      <c r="G5" s="113">
        <f t="shared" si="12"/>
        <v>0.333333333333333</v>
      </c>
      <c r="H5" s="114"/>
      <c r="I5" s="27">
        <v>2</v>
      </c>
      <c r="J5" t="s" s="28">
        <v>21</v>
      </c>
      <c r="K5" s="80"/>
      <c r="L5" t="s" s="28">
        <v>22</v>
      </c>
      <c r="M5" t="s" s="58">
        <v>169</v>
      </c>
      <c r="N5" t="s" s="28">
        <v>30</v>
      </c>
      <c r="O5" s="36"/>
    </row>
    <row r="6" ht="17" customHeight="1">
      <c r="A6" t="s" s="22">
        <v>19</v>
      </c>
      <c r="B6" t="s" s="23">
        <v>171</v>
      </c>
      <c r="C6" s="24"/>
      <c r="D6" s="25">
        <v>12</v>
      </c>
      <c r="E6" s="25">
        <v>16</v>
      </c>
      <c r="F6" s="25">
        <v>0</v>
      </c>
      <c r="G6" s="113">
        <f t="shared" si="12"/>
        <v>0.333333333333333</v>
      </c>
      <c r="H6" s="114"/>
      <c r="I6" s="27">
        <v>2</v>
      </c>
      <c r="J6" t="s" s="28">
        <v>21</v>
      </c>
      <c r="K6" s="80"/>
      <c r="L6" t="s" s="28">
        <v>22</v>
      </c>
      <c r="M6" t="s" s="58">
        <v>172</v>
      </c>
      <c r="N6" t="s" s="28">
        <v>30</v>
      </c>
      <c r="O6" s="36"/>
    </row>
    <row r="7" ht="16" customHeight="1">
      <c r="A7" t="s" s="14">
        <v>16</v>
      </c>
      <c r="B7" t="s" s="15">
        <v>173</v>
      </c>
      <c r="C7" s="16">
        <f>SUM(D7:F7)</f>
        <v>84</v>
      </c>
      <c r="D7" s="16">
        <f>SUM(D8:D10)</f>
        <v>36</v>
      </c>
      <c r="E7" s="16">
        <f>SUM(E8:E10)</f>
        <v>48</v>
      </c>
      <c r="F7" s="16">
        <f>SUM(F8:F18)-F18</f>
        <v>0</v>
      </c>
      <c r="G7" s="89">
        <f>SUM(G8:G10)</f>
        <v>0.999999999999999</v>
      </c>
      <c r="H7" s="112">
        <v>6</v>
      </c>
      <c r="I7" s="19"/>
      <c r="J7" s="19"/>
      <c r="K7" s="90"/>
      <c r="L7" t="s" s="20">
        <v>18</v>
      </c>
      <c r="M7" t="s" s="57">
        <v>167</v>
      </c>
      <c r="N7" s="19"/>
      <c r="O7" s="21">
        <f>IF(ISBLANK(A7),0,1)</f>
        <v>1</v>
      </c>
    </row>
    <row r="8" ht="17" customHeight="1">
      <c r="A8" t="s" s="22">
        <v>19</v>
      </c>
      <c r="B8" t="s" s="23">
        <v>174</v>
      </c>
      <c r="C8" s="24"/>
      <c r="D8" s="25">
        <v>12</v>
      </c>
      <c r="E8" s="25">
        <v>16</v>
      </c>
      <c r="F8" s="25">
        <v>0</v>
      </c>
      <c r="G8" s="113">
        <f t="shared" si="12"/>
        <v>0.333333333333333</v>
      </c>
      <c r="H8" s="114"/>
      <c r="I8" s="27">
        <v>2</v>
      </c>
      <c r="J8" t="s" s="28">
        <v>21</v>
      </c>
      <c r="K8" s="80"/>
      <c r="L8" t="s" s="28">
        <v>22</v>
      </c>
      <c r="M8" t="s" s="58">
        <v>169</v>
      </c>
      <c r="N8" t="s" s="28">
        <v>30</v>
      </c>
      <c r="O8" s="36"/>
    </row>
    <row r="9" ht="17" customHeight="1">
      <c r="A9" t="s" s="22">
        <v>19</v>
      </c>
      <c r="B9" t="s" s="23">
        <v>175</v>
      </c>
      <c r="C9" s="24"/>
      <c r="D9" s="25">
        <v>12</v>
      </c>
      <c r="E9" s="25">
        <v>16</v>
      </c>
      <c r="F9" s="25">
        <v>0</v>
      </c>
      <c r="G9" s="113">
        <f t="shared" si="12"/>
        <v>0.333333333333333</v>
      </c>
      <c r="H9" s="114"/>
      <c r="I9" s="27">
        <v>2</v>
      </c>
      <c r="J9" t="s" s="28">
        <v>21</v>
      </c>
      <c r="K9" s="80"/>
      <c r="L9" t="s" s="28">
        <v>22</v>
      </c>
      <c r="M9" t="s" s="58">
        <v>172</v>
      </c>
      <c r="N9" t="s" s="28">
        <v>30</v>
      </c>
      <c r="O9" s="36"/>
    </row>
    <row r="10" ht="17" customHeight="1">
      <c r="A10" t="s" s="22">
        <v>19</v>
      </c>
      <c r="B10" t="s" s="23">
        <v>176</v>
      </c>
      <c r="C10" s="24"/>
      <c r="D10" s="25">
        <v>12</v>
      </c>
      <c r="E10" s="25">
        <v>16</v>
      </c>
      <c r="F10" s="25">
        <v>0</v>
      </c>
      <c r="G10" s="113">
        <f t="shared" si="12"/>
        <v>0.333333333333333</v>
      </c>
      <c r="H10" s="114"/>
      <c r="I10" s="27">
        <v>2</v>
      </c>
      <c r="J10" t="s" s="28">
        <v>21</v>
      </c>
      <c r="K10" s="80"/>
      <c r="L10" t="s" s="28">
        <v>22</v>
      </c>
      <c r="M10" t="s" s="58">
        <v>177</v>
      </c>
      <c r="N10" t="s" s="28">
        <v>30</v>
      </c>
      <c r="O10" s="36"/>
    </row>
    <row r="11" ht="16" customHeight="1">
      <c r="A11" t="s" s="14">
        <v>16</v>
      </c>
      <c r="B11" t="s" s="15">
        <v>178</v>
      </c>
      <c r="C11" s="16">
        <f>SUM(D11:F11)</f>
        <v>140</v>
      </c>
      <c r="D11" s="16">
        <f>SUM(D12:D16)</f>
        <v>60</v>
      </c>
      <c r="E11" s="16">
        <f>SUM(E12:E16)</f>
        <v>80</v>
      </c>
      <c r="F11" s="16">
        <f>SUM(F12:F26)-F26</f>
        <v>0</v>
      </c>
      <c r="G11" s="89">
        <f>SUM(G12:G16)</f>
        <v>1</v>
      </c>
      <c r="H11" s="112">
        <v>10</v>
      </c>
      <c r="I11" s="19"/>
      <c r="J11" s="19"/>
      <c r="K11" s="90"/>
      <c r="L11" t="s" s="20">
        <v>18</v>
      </c>
      <c r="M11" t="s" s="57">
        <v>167</v>
      </c>
      <c r="N11" s="19"/>
      <c r="O11" s="21">
        <f>IF(ISBLANK(A11),0,1)</f>
        <v>1</v>
      </c>
    </row>
    <row r="12" ht="17" customHeight="1">
      <c r="A12" t="s" s="22">
        <v>179</v>
      </c>
      <c r="B12" t="s" s="23">
        <v>180</v>
      </c>
      <c r="C12" s="24"/>
      <c r="D12" s="25">
        <v>12</v>
      </c>
      <c r="E12" s="25">
        <v>16</v>
      </c>
      <c r="F12" s="25">
        <v>0</v>
      </c>
      <c r="G12" s="113">
        <f t="shared" si="30" ref="G12:G25">1/5</f>
        <v>0.2</v>
      </c>
      <c r="H12" s="114"/>
      <c r="I12" s="27">
        <v>2</v>
      </c>
      <c r="J12" t="s" s="28">
        <v>21</v>
      </c>
      <c r="K12" s="80"/>
      <c r="L12" t="s" s="28">
        <v>22</v>
      </c>
      <c r="M12" t="s" s="58">
        <v>181</v>
      </c>
      <c r="N12" t="s" s="28">
        <v>30</v>
      </c>
      <c r="O12" s="36"/>
    </row>
    <row r="13" ht="17" customHeight="1">
      <c r="A13" t="s" s="22">
        <v>179</v>
      </c>
      <c r="B13" t="s" s="23">
        <v>182</v>
      </c>
      <c r="C13" s="24"/>
      <c r="D13" s="25">
        <v>12</v>
      </c>
      <c r="E13" s="25">
        <v>16</v>
      </c>
      <c r="F13" s="25">
        <v>0</v>
      </c>
      <c r="G13" s="113">
        <f t="shared" si="30"/>
        <v>0.2</v>
      </c>
      <c r="H13" s="114"/>
      <c r="I13" s="27">
        <v>2</v>
      </c>
      <c r="J13" t="s" s="28">
        <v>21</v>
      </c>
      <c r="K13" s="80"/>
      <c r="L13" t="s" s="28">
        <v>22</v>
      </c>
      <c r="M13" t="s" s="58">
        <v>169</v>
      </c>
      <c r="N13" t="s" s="28">
        <v>30</v>
      </c>
      <c r="O13" s="36"/>
    </row>
    <row r="14" ht="17" customHeight="1">
      <c r="A14" t="s" s="22">
        <v>179</v>
      </c>
      <c r="B14" t="s" s="23">
        <v>183</v>
      </c>
      <c r="C14" s="24"/>
      <c r="D14" s="25">
        <v>12</v>
      </c>
      <c r="E14" s="25">
        <v>16</v>
      </c>
      <c r="F14" s="25">
        <v>0</v>
      </c>
      <c r="G14" s="113">
        <f t="shared" si="30"/>
        <v>0.2</v>
      </c>
      <c r="H14" s="114"/>
      <c r="I14" s="27">
        <v>2</v>
      </c>
      <c r="J14" t="s" s="28">
        <v>21</v>
      </c>
      <c r="K14" s="80"/>
      <c r="L14" t="s" s="28">
        <v>22</v>
      </c>
      <c r="M14" t="s" s="58">
        <v>184</v>
      </c>
      <c r="N14" t="s" s="28">
        <v>30</v>
      </c>
      <c r="O14" s="36"/>
    </row>
    <row r="15" ht="17" customHeight="1">
      <c r="A15" t="s" s="22">
        <v>179</v>
      </c>
      <c r="B15" t="s" s="23">
        <v>185</v>
      </c>
      <c r="C15" s="24"/>
      <c r="D15" s="25">
        <v>12</v>
      </c>
      <c r="E15" s="25">
        <v>16</v>
      </c>
      <c r="F15" s="25">
        <v>0</v>
      </c>
      <c r="G15" s="113">
        <f t="shared" si="30"/>
        <v>0.2</v>
      </c>
      <c r="H15" s="114"/>
      <c r="I15" s="27">
        <v>2</v>
      </c>
      <c r="J15" t="s" s="28">
        <v>21</v>
      </c>
      <c r="K15" s="80"/>
      <c r="L15" t="s" s="28">
        <v>22</v>
      </c>
      <c r="M15" t="s" s="58">
        <v>177</v>
      </c>
      <c r="N15" t="s" s="28">
        <v>30</v>
      </c>
      <c r="O15" s="36"/>
    </row>
    <row r="16" ht="17" customHeight="1">
      <c r="A16" t="s" s="22">
        <v>179</v>
      </c>
      <c r="B16" t="s" s="23">
        <v>186</v>
      </c>
      <c r="C16" s="24"/>
      <c r="D16" s="25">
        <v>12</v>
      </c>
      <c r="E16" s="25">
        <v>16</v>
      </c>
      <c r="F16" s="25">
        <v>0</v>
      </c>
      <c r="G16" s="113">
        <f t="shared" si="30"/>
        <v>0.2</v>
      </c>
      <c r="H16" s="114"/>
      <c r="I16" s="27">
        <v>2</v>
      </c>
      <c r="J16" t="s" s="28">
        <v>21</v>
      </c>
      <c r="K16" s="80"/>
      <c r="L16" t="s" s="28">
        <v>22</v>
      </c>
      <c r="M16" t="s" s="58">
        <v>184</v>
      </c>
      <c r="N16" t="s" s="28">
        <v>30</v>
      </c>
      <c r="O16" s="36"/>
    </row>
    <row r="17" ht="17" customHeight="1">
      <c r="A17" t="s" s="22">
        <v>179</v>
      </c>
      <c r="B17" t="s" s="23">
        <v>187</v>
      </c>
      <c r="C17" s="24"/>
      <c r="D17" s="25">
        <v>12</v>
      </c>
      <c r="E17" s="25">
        <v>16</v>
      </c>
      <c r="F17" s="25">
        <v>0</v>
      </c>
      <c r="G17" s="113">
        <f t="shared" si="30"/>
        <v>0.2</v>
      </c>
      <c r="H17" s="114"/>
      <c r="I17" s="27">
        <v>2</v>
      </c>
      <c r="J17" t="s" s="28">
        <v>21</v>
      </c>
      <c r="K17" s="80"/>
      <c r="L17" t="s" s="28">
        <v>22</v>
      </c>
      <c r="M17" t="s" s="58">
        <v>169</v>
      </c>
      <c r="N17" t="s" s="28">
        <v>30</v>
      </c>
      <c r="O17" s="36"/>
    </row>
    <row r="18" ht="17" customHeight="1">
      <c r="A18" t="s" s="22">
        <v>179</v>
      </c>
      <c r="B18" t="s" s="23">
        <v>188</v>
      </c>
      <c r="C18" s="24"/>
      <c r="D18" s="25">
        <v>12</v>
      </c>
      <c r="E18" s="25">
        <v>16</v>
      </c>
      <c r="F18" s="25">
        <v>0</v>
      </c>
      <c r="G18" s="113">
        <f t="shared" si="30"/>
        <v>0.2</v>
      </c>
      <c r="H18" s="114"/>
      <c r="I18" s="27">
        <v>2</v>
      </c>
      <c r="J18" t="s" s="28">
        <v>21</v>
      </c>
      <c r="K18" s="80"/>
      <c r="L18" t="s" s="28">
        <v>22</v>
      </c>
      <c r="M18" t="s" s="58">
        <v>172</v>
      </c>
      <c r="N18" t="s" s="28">
        <v>30</v>
      </c>
      <c r="O18" s="36"/>
    </row>
    <row r="19" ht="17" customHeight="1">
      <c r="A19" t="s" s="22">
        <v>179</v>
      </c>
      <c r="B19" t="s" s="23">
        <v>189</v>
      </c>
      <c r="C19" s="24"/>
      <c r="D19" s="25">
        <v>12</v>
      </c>
      <c r="E19" s="25">
        <v>16</v>
      </c>
      <c r="F19" s="25">
        <v>0</v>
      </c>
      <c r="G19" s="113">
        <f t="shared" si="30"/>
        <v>0.2</v>
      </c>
      <c r="H19" s="114"/>
      <c r="I19" s="27">
        <v>2</v>
      </c>
      <c r="J19" t="s" s="28">
        <v>21</v>
      </c>
      <c r="K19" s="80"/>
      <c r="L19" t="s" s="28">
        <v>22</v>
      </c>
      <c r="M19" t="s" s="58">
        <v>169</v>
      </c>
      <c r="N19" t="s" s="28">
        <v>30</v>
      </c>
      <c r="O19" s="36"/>
    </row>
    <row r="20" ht="17" customHeight="1">
      <c r="A20" t="s" s="22">
        <v>179</v>
      </c>
      <c r="B20" t="s" s="23">
        <v>190</v>
      </c>
      <c r="C20" s="24"/>
      <c r="D20" s="25">
        <v>12</v>
      </c>
      <c r="E20" s="25">
        <v>16</v>
      </c>
      <c r="F20" s="25">
        <v>0</v>
      </c>
      <c r="G20" s="113">
        <f t="shared" si="30"/>
        <v>0.2</v>
      </c>
      <c r="H20" s="114"/>
      <c r="I20" s="27">
        <v>2</v>
      </c>
      <c r="J20" t="s" s="28">
        <v>21</v>
      </c>
      <c r="K20" s="80"/>
      <c r="L20" t="s" s="28">
        <v>22</v>
      </c>
      <c r="M20" t="s" s="58">
        <v>177</v>
      </c>
      <c r="N20" t="s" s="28">
        <v>23</v>
      </c>
      <c r="O20" s="36"/>
    </row>
    <row r="21" ht="17" customHeight="1">
      <c r="A21" t="s" s="22">
        <v>179</v>
      </c>
      <c r="B21" t="s" s="23">
        <v>191</v>
      </c>
      <c r="C21" s="24"/>
      <c r="D21" s="25">
        <v>12</v>
      </c>
      <c r="E21" s="25">
        <v>16</v>
      </c>
      <c r="F21" s="25">
        <v>0</v>
      </c>
      <c r="G21" s="113">
        <f t="shared" si="30"/>
        <v>0.2</v>
      </c>
      <c r="H21" s="114"/>
      <c r="I21" s="27">
        <v>2</v>
      </c>
      <c r="J21" t="s" s="28">
        <v>21</v>
      </c>
      <c r="K21" s="80"/>
      <c r="L21" t="s" s="28">
        <v>22</v>
      </c>
      <c r="M21" t="s" s="58">
        <v>192</v>
      </c>
      <c r="N21" t="s" s="28">
        <v>30</v>
      </c>
      <c r="O21" s="36"/>
    </row>
    <row r="22" ht="17" customHeight="1">
      <c r="A22" t="s" s="22">
        <v>179</v>
      </c>
      <c r="B22" t="s" s="23">
        <v>193</v>
      </c>
      <c r="C22" s="24"/>
      <c r="D22" s="25">
        <v>12</v>
      </c>
      <c r="E22" s="25">
        <v>16</v>
      </c>
      <c r="F22" s="25">
        <v>0</v>
      </c>
      <c r="G22" s="113">
        <f t="shared" si="30"/>
        <v>0.2</v>
      </c>
      <c r="H22" s="114"/>
      <c r="I22" s="27">
        <v>2</v>
      </c>
      <c r="J22" t="s" s="28">
        <v>21</v>
      </c>
      <c r="K22" s="80"/>
      <c r="L22" t="s" s="28">
        <v>22</v>
      </c>
      <c r="M22" t="s" s="58">
        <v>177</v>
      </c>
      <c r="N22" t="s" s="28">
        <v>30</v>
      </c>
      <c r="O22" s="36"/>
    </row>
    <row r="23" ht="17" customHeight="1">
      <c r="A23" t="s" s="22">
        <v>179</v>
      </c>
      <c r="B23" t="s" s="23">
        <v>194</v>
      </c>
      <c r="C23" s="24"/>
      <c r="D23" s="25">
        <v>12</v>
      </c>
      <c r="E23" s="25">
        <v>16</v>
      </c>
      <c r="F23" s="25">
        <v>0</v>
      </c>
      <c r="G23" s="113">
        <f t="shared" si="30"/>
        <v>0.2</v>
      </c>
      <c r="H23" s="114"/>
      <c r="I23" s="27">
        <v>2</v>
      </c>
      <c r="J23" t="s" s="28">
        <v>21</v>
      </c>
      <c r="K23" s="80"/>
      <c r="L23" t="s" s="28">
        <v>22</v>
      </c>
      <c r="M23" t="s" s="58">
        <v>169</v>
      </c>
      <c r="N23" t="s" s="28">
        <v>30</v>
      </c>
      <c r="O23" s="36"/>
    </row>
    <row r="24" ht="17" customHeight="1">
      <c r="A24" t="s" s="22">
        <v>179</v>
      </c>
      <c r="B24" t="s" s="23">
        <v>195</v>
      </c>
      <c r="C24" s="24"/>
      <c r="D24" s="25">
        <v>12</v>
      </c>
      <c r="E24" s="25">
        <v>16</v>
      </c>
      <c r="F24" s="25">
        <v>0</v>
      </c>
      <c r="G24" s="113">
        <f t="shared" si="30"/>
        <v>0.2</v>
      </c>
      <c r="H24" s="114"/>
      <c r="I24" s="27">
        <v>2</v>
      </c>
      <c r="J24" t="s" s="28">
        <v>21</v>
      </c>
      <c r="K24" s="80"/>
      <c r="L24" t="s" s="28">
        <v>22</v>
      </c>
      <c r="M24" t="s" s="58">
        <v>169</v>
      </c>
      <c r="N24" t="s" s="28">
        <v>30</v>
      </c>
      <c r="O24" s="36"/>
    </row>
    <row r="25" ht="17" customHeight="1">
      <c r="A25" t="s" s="22">
        <v>179</v>
      </c>
      <c r="B25" t="s" s="23">
        <v>196</v>
      </c>
      <c r="C25" s="24"/>
      <c r="D25" s="25">
        <v>12</v>
      </c>
      <c r="E25" s="25">
        <v>16</v>
      </c>
      <c r="F25" s="25">
        <v>0</v>
      </c>
      <c r="G25" s="113">
        <f t="shared" si="30"/>
        <v>0.2</v>
      </c>
      <c r="H25" s="114"/>
      <c r="I25" s="27">
        <v>2</v>
      </c>
      <c r="J25" t="s" s="28">
        <v>21</v>
      </c>
      <c r="K25" s="80"/>
      <c r="L25" t="s" s="28">
        <v>22</v>
      </c>
      <c r="M25" t="s" s="58">
        <v>169</v>
      </c>
      <c r="N25" t="s" s="28">
        <v>30</v>
      </c>
      <c r="O25" s="36"/>
    </row>
    <row r="26" ht="16" customHeight="1">
      <c r="A26" t="s" s="14">
        <v>16</v>
      </c>
      <c r="B26" t="s" s="15">
        <v>197</v>
      </c>
      <c r="C26" s="16">
        <f>SUM(D26:F26)</f>
        <v>15</v>
      </c>
      <c r="D26" s="16">
        <f>SUM(D27:D27)</f>
        <v>0</v>
      </c>
      <c r="E26" s="16">
        <f>SUM(E27:E27)</f>
        <v>15</v>
      </c>
      <c r="F26" s="16">
        <f>SUM(F27:F27)</f>
        <v>0</v>
      </c>
      <c r="G26" s="89">
        <f>SUM(G27)</f>
        <v>1</v>
      </c>
      <c r="H26" s="112">
        <v>5</v>
      </c>
      <c r="I26" s="19"/>
      <c r="J26" s="19"/>
      <c r="K26" s="90"/>
      <c r="L26" t="s" s="20">
        <v>18</v>
      </c>
      <c r="M26" t="s" s="57">
        <v>198</v>
      </c>
      <c r="N26" s="19"/>
      <c r="O26" s="21">
        <f>IF(ISBLANK(A26),0,1)</f>
        <v>1</v>
      </c>
    </row>
    <row r="27" ht="17" customHeight="1">
      <c r="A27" t="s" s="22">
        <v>19</v>
      </c>
      <c r="B27" t="s" s="23">
        <v>130</v>
      </c>
      <c r="C27" t="s" s="33">
        <v>131</v>
      </c>
      <c r="D27" s="25">
        <v>0</v>
      </c>
      <c r="E27" s="25">
        <v>15</v>
      </c>
      <c r="F27" s="25">
        <v>0</v>
      </c>
      <c r="G27" s="115">
        <v>1</v>
      </c>
      <c r="H27" s="116"/>
      <c r="I27" s="27">
        <v>6</v>
      </c>
      <c r="J27" t="s" s="28">
        <v>21</v>
      </c>
      <c r="K27" s="80"/>
      <c r="L27" s="29"/>
      <c r="M27" t="s" s="58">
        <v>198</v>
      </c>
      <c r="N27" t="s" s="28">
        <v>23</v>
      </c>
      <c r="O27" s="36"/>
    </row>
    <row r="28" ht="16" customHeight="1">
      <c r="A28" t="s" s="14">
        <v>16</v>
      </c>
      <c r="B28" t="s" s="15">
        <v>133</v>
      </c>
      <c r="C28" s="16">
        <f>SUM(D28:F28)</f>
        <v>36</v>
      </c>
      <c r="D28" s="16">
        <f>SUM(D29:D30)</f>
        <v>0</v>
      </c>
      <c r="E28" s="16">
        <f>SUM(E29:E30)</f>
        <v>36</v>
      </c>
      <c r="F28" s="16">
        <f>SUM(F29:F30)</f>
        <v>0</v>
      </c>
      <c r="G28" s="89">
        <f>SUM(G29:G33)</f>
        <v>1</v>
      </c>
      <c r="H28" s="112">
        <v>3</v>
      </c>
      <c r="I28" s="19"/>
      <c r="J28" s="19"/>
      <c r="K28" s="90"/>
      <c r="L28" t="s" s="20">
        <v>18</v>
      </c>
      <c r="M28" t="s" s="57">
        <v>198</v>
      </c>
      <c r="N28" s="19"/>
      <c r="O28" s="21">
        <v>1</v>
      </c>
    </row>
    <row r="29" ht="17" customHeight="1">
      <c r="A29" t="s" s="22">
        <v>19</v>
      </c>
      <c r="B29" t="s" s="23">
        <v>134</v>
      </c>
      <c r="C29" s="24"/>
      <c r="D29" s="25">
        <v>0</v>
      </c>
      <c r="E29" s="25">
        <v>36</v>
      </c>
      <c r="F29" s="25">
        <v>0</v>
      </c>
      <c r="G29" s="115">
        <v>1</v>
      </c>
      <c r="H29" s="114"/>
      <c r="I29" s="27">
        <v>3</v>
      </c>
      <c r="J29" t="s" s="28">
        <v>21</v>
      </c>
      <c r="K29" s="80"/>
      <c r="L29" s="29"/>
      <c r="M29" t="s" s="58">
        <v>198</v>
      </c>
      <c r="N29" t="s" s="28">
        <v>23</v>
      </c>
      <c r="O29" s="36"/>
    </row>
    <row r="30" ht="17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117"/>
      <c r="L30" s="51"/>
      <c r="M30" s="51"/>
      <c r="N30" s="51"/>
      <c r="O30" s="52"/>
    </row>
    <row r="31" ht="17.25" customHeight="1">
      <c r="A31" t="s" s="118">
        <v>135</v>
      </c>
      <c r="B31" s="52"/>
      <c r="C31" s="52"/>
      <c r="D31" s="52"/>
      <c r="E31" s="52"/>
      <c r="F31" s="52"/>
      <c r="G31" s="52"/>
      <c r="H31" s="52"/>
      <c r="I31" s="52"/>
      <c r="J31" s="52"/>
      <c r="K31" s="53"/>
      <c r="L31" s="52"/>
      <c r="M31" s="52"/>
      <c r="N31" s="52"/>
      <c r="O31" s="52"/>
    </row>
    <row r="32" ht="17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52"/>
      <c r="M32" s="52"/>
      <c r="N32" s="52"/>
      <c r="O32" s="52"/>
    </row>
    <row r="33" ht="17" customHeight="1">
      <c r="A33" t="s" s="34">
        <v>37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  <c r="L33" s="52"/>
      <c r="M33" s="52"/>
      <c r="N33" s="52"/>
      <c r="O33" s="52"/>
    </row>
    <row r="34" ht="17" customHeight="1">
      <c r="A34" t="s" s="34">
        <v>77</v>
      </c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52"/>
      <c r="M34" s="52"/>
      <c r="N34" s="52"/>
      <c r="O34" s="52"/>
    </row>
    <row r="35" ht="17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2"/>
      <c r="M35" s="52"/>
      <c r="N35" s="52"/>
      <c r="O35" s="52"/>
    </row>
    <row r="36" ht="17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52"/>
      <c r="M36" s="52"/>
      <c r="N36" s="52"/>
      <c r="O36" s="52"/>
    </row>
    <row r="37" ht="17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3"/>
      <c r="L37" s="52"/>
      <c r="M37" s="52"/>
      <c r="N37" s="52"/>
      <c r="O37" s="52"/>
    </row>
    <row r="38" ht="17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52"/>
      <c r="M38" s="52"/>
      <c r="N38" s="52"/>
      <c r="O38" s="52"/>
    </row>
    <row r="39" ht="17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3"/>
      <c r="L39" s="52"/>
      <c r="M39" s="52"/>
      <c r="N39" s="52"/>
      <c r="O39" s="52"/>
    </row>
    <row r="40" ht="17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2"/>
      <c r="M40" s="52"/>
      <c r="N40" s="52"/>
      <c r="O40" s="52"/>
    </row>
    <row r="41" ht="17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3"/>
      <c r="L41" s="52"/>
      <c r="M41" s="52"/>
      <c r="N41" s="52"/>
      <c r="O41" s="52"/>
    </row>
    <row r="42" ht="17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2"/>
      <c r="M42" s="52"/>
      <c r="N42" s="52"/>
      <c r="O42" s="52"/>
    </row>
    <row r="43" ht="17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3"/>
      <c r="L43" s="52"/>
      <c r="M43" s="52"/>
      <c r="N43" s="52"/>
      <c r="O43" s="52"/>
    </row>
    <row r="44" ht="17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3"/>
      <c r="L44" s="52"/>
      <c r="M44" s="52"/>
      <c r="N44" s="52"/>
      <c r="O44" s="52"/>
    </row>
    <row r="45" ht="17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3"/>
      <c r="L45" s="52"/>
      <c r="M45" s="52"/>
      <c r="N45" s="52"/>
      <c r="O45" s="52"/>
    </row>
    <row r="46" ht="17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52"/>
      <c r="M46" s="52"/>
      <c r="N46" s="52"/>
      <c r="O46" s="52"/>
    </row>
    <row r="47" ht="17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3"/>
      <c r="L47" s="52"/>
      <c r="M47" s="52"/>
      <c r="N47" s="52"/>
      <c r="O47" s="52"/>
    </row>
    <row r="48" ht="17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52"/>
      <c r="M48" s="52"/>
      <c r="N48" s="52"/>
      <c r="O48" s="52"/>
    </row>
    <row r="49" ht="17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52"/>
      <c r="M49" s="52"/>
      <c r="N49" s="52"/>
      <c r="O49" s="52"/>
    </row>
    <row r="50" ht="17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3"/>
      <c r="L50" s="52"/>
      <c r="M50" s="52"/>
      <c r="N50" s="52"/>
      <c r="O50" s="52"/>
    </row>
    <row r="51" ht="17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3"/>
      <c r="L51" s="52"/>
      <c r="M51" s="52"/>
      <c r="N51" s="52"/>
      <c r="O51" s="52"/>
    </row>
    <row r="52" ht="17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52"/>
      <c r="M52" s="52"/>
      <c r="N52" s="52"/>
      <c r="O52" s="52"/>
    </row>
    <row r="53" ht="17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3"/>
      <c r="L53" s="52"/>
      <c r="M53" s="52"/>
      <c r="N53" s="52"/>
      <c r="O53" s="52"/>
    </row>
    <row r="54" ht="17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3"/>
      <c r="L54" s="52"/>
      <c r="M54" s="52"/>
      <c r="N54" s="52"/>
      <c r="O54" s="52"/>
    </row>
    <row r="55" ht="17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3"/>
      <c r="L55" s="52"/>
      <c r="M55" s="52"/>
      <c r="N55" s="52"/>
      <c r="O55" s="52"/>
    </row>
    <row r="56" ht="17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3"/>
      <c r="L56" s="52"/>
      <c r="M56" s="52"/>
      <c r="N56" s="52"/>
      <c r="O56" s="52"/>
    </row>
    <row r="57" ht="17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3"/>
      <c r="L57" s="52"/>
      <c r="M57" s="52"/>
      <c r="N57" s="52"/>
      <c r="O57" s="52"/>
    </row>
    <row r="58" ht="17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3"/>
      <c r="L58" s="52"/>
      <c r="M58" s="52"/>
      <c r="N58" s="52"/>
      <c r="O58" s="52"/>
    </row>
    <row r="59" ht="17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3"/>
      <c r="L59" s="52"/>
      <c r="M59" s="52"/>
      <c r="N59" s="52"/>
      <c r="O59" s="52"/>
    </row>
    <row r="60" ht="17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3"/>
      <c r="L60" s="52"/>
      <c r="M60" s="52"/>
      <c r="N60" s="52"/>
      <c r="O60" s="52"/>
    </row>
    <row r="61" ht="17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3"/>
      <c r="L61" s="52"/>
      <c r="M61" s="52"/>
      <c r="N61" s="52"/>
      <c r="O61" s="52"/>
    </row>
    <row r="62" ht="17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3"/>
      <c r="L62" s="52"/>
      <c r="M62" s="52"/>
      <c r="N62" s="52"/>
      <c r="O62" s="52"/>
    </row>
    <row r="63" ht="17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3"/>
      <c r="L63" s="52"/>
      <c r="M63" s="52"/>
      <c r="N63" s="52"/>
      <c r="O63" s="52"/>
    </row>
    <row r="64" ht="17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3"/>
      <c r="L64" s="52"/>
      <c r="M64" s="52"/>
      <c r="N64" s="52"/>
      <c r="O64" s="52"/>
    </row>
    <row r="65" ht="17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3"/>
      <c r="L65" s="52"/>
      <c r="M65" s="52"/>
      <c r="N65" s="52"/>
      <c r="O65" s="52"/>
    </row>
    <row r="66" ht="17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3"/>
      <c r="L66" s="52"/>
      <c r="M66" s="52"/>
      <c r="N66" s="52"/>
      <c r="O66" s="52"/>
    </row>
    <row r="67" ht="17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3"/>
      <c r="L67" s="52"/>
      <c r="M67" s="52"/>
      <c r="N67" s="52"/>
      <c r="O67" s="52"/>
    </row>
    <row r="68" ht="17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3"/>
      <c r="L68" s="52"/>
      <c r="M68" s="52"/>
      <c r="N68" s="52"/>
      <c r="O68" s="52"/>
    </row>
    <row r="69" ht="17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3"/>
      <c r="L69" s="52"/>
      <c r="M69" s="52"/>
      <c r="N69" s="52"/>
      <c r="O69" s="52"/>
    </row>
    <row r="70" ht="17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119"/>
      <c r="L70" s="52"/>
      <c r="M70" s="52"/>
      <c r="N70" s="52"/>
      <c r="O70" s="52"/>
    </row>
    <row r="71" ht="17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119"/>
      <c r="L71" s="52"/>
      <c r="M71" s="52"/>
      <c r="N71" s="52"/>
      <c r="O71" s="52"/>
    </row>
    <row r="72" ht="17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119"/>
      <c r="L72" s="52"/>
      <c r="M72" s="52"/>
      <c r="N72" s="52"/>
      <c r="O72" s="52"/>
    </row>
    <row r="73" ht="17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119"/>
      <c r="L73" s="52"/>
      <c r="M73" s="52"/>
      <c r="N73" s="52"/>
      <c r="O73" s="52"/>
    </row>
    <row r="74" ht="17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119"/>
      <c r="L74" s="52"/>
      <c r="M74" s="52"/>
      <c r="N74" s="52"/>
      <c r="O74" s="52"/>
    </row>
    <row r="75" ht="17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119"/>
      <c r="L75" s="52"/>
      <c r="M75" s="52"/>
      <c r="N75" s="52"/>
      <c r="O75" s="52"/>
    </row>
    <row r="76" ht="17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119"/>
      <c r="L76" s="52"/>
      <c r="M76" s="52"/>
      <c r="N76" s="52"/>
      <c r="O76" s="52"/>
    </row>
    <row r="77" ht="17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119"/>
      <c r="L77" s="52"/>
      <c r="M77" s="52"/>
      <c r="N77" s="52"/>
      <c r="O77" s="52"/>
    </row>
    <row r="78" ht="17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119"/>
      <c r="L78" s="52"/>
      <c r="M78" s="52"/>
      <c r="N78" s="52"/>
      <c r="O78" s="52"/>
    </row>
    <row r="79" ht="17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119"/>
      <c r="L79" s="52"/>
      <c r="M79" s="52"/>
      <c r="N79" s="52"/>
      <c r="O79" s="52"/>
    </row>
    <row r="80" ht="17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119"/>
      <c r="L80" s="52"/>
      <c r="M80" s="52"/>
      <c r="N80" s="52"/>
      <c r="O80" s="52"/>
    </row>
    <row r="81" ht="17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119"/>
      <c r="L81" s="52"/>
      <c r="M81" s="52"/>
      <c r="N81" s="52"/>
      <c r="O81" s="52"/>
    </row>
    <row r="82" ht="17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119"/>
      <c r="L82" s="52"/>
      <c r="M82" s="52"/>
      <c r="N82" s="52"/>
      <c r="O82" s="52"/>
    </row>
    <row r="83" ht="17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119"/>
      <c r="L83" s="52"/>
      <c r="M83" s="52"/>
      <c r="N83" s="52"/>
      <c r="O83" s="52"/>
    </row>
    <row r="84" ht="17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119"/>
      <c r="L84" s="52"/>
      <c r="M84" s="52"/>
      <c r="N84" s="52"/>
      <c r="O84" s="52"/>
    </row>
    <row r="85" ht="17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119"/>
      <c r="L85" s="52"/>
      <c r="M85" s="52"/>
      <c r="N85" s="52"/>
      <c r="O85" s="52"/>
    </row>
    <row r="86" ht="17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119"/>
      <c r="L86" s="52"/>
      <c r="M86" s="52"/>
      <c r="N86" s="52"/>
      <c r="O86" s="52"/>
    </row>
    <row r="87" ht="17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119"/>
      <c r="L87" s="52"/>
      <c r="M87" s="52"/>
      <c r="N87" s="52"/>
      <c r="O87" s="52"/>
    </row>
    <row r="88" ht="17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119"/>
      <c r="L88" s="52"/>
      <c r="M88" s="52"/>
      <c r="N88" s="52"/>
      <c r="O88" s="52"/>
    </row>
    <row r="89" ht="17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119"/>
      <c r="L89" s="52"/>
      <c r="M89" s="52"/>
      <c r="N89" s="52"/>
      <c r="O89" s="52"/>
    </row>
    <row r="90" ht="17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119"/>
      <c r="L90" s="52"/>
      <c r="M90" s="52"/>
      <c r="N90" s="52"/>
      <c r="O90" s="52"/>
    </row>
    <row r="91" ht="17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119"/>
      <c r="L91" s="52"/>
      <c r="M91" s="52"/>
      <c r="N91" s="52"/>
      <c r="O91" s="52"/>
    </row>
    <row r="92" ht="17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119"/>
      <c r="L92" s="52"/>
      <c r="M92" s="52"/>
      <c r="N92" s="52"/>
      <c r="O92" s="52"/>
    </row>
    <row r="93" ht="17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119"/>
      <c r="L93" s="52"/>
      <c r="M93" s="52"/>
      <c r="N93" s="52"/>
      <c r="O93" s="52"/>
    </row>
    <row r="94" ht="17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119"/>
      <c r="L94" s="52"/>
      <c r="M94" s="52"/>
      <c r="N94" s="52"/>
      <c r="O94" s="52"/>
    </row>
    <row r="95" ht="17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119"/>
      <c r="L95" s="52"/>
      <c r="M95" s="52"/>
      <c r="N95" s="52"/>
      <c r="O95" s="52"/>
    </row>
    <row r="96" ht="17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119"/>
      <c r="L96" s="52"/>
      <c r="M96" s="52"/>
      <c r="N96" s="52"/>
      <c r="O96" s="52"/>
    </row>
    <row r="97" ht="17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119"/>
      <c r="L97" s="52"/>
      <c r="M97" s="52"/>
      <c r="N97" s="52"/>
      <c r="O97" s="52"/>
    </row>
    <row r="98" ht="17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119"/>
      <c r="L98" s="52"/>
      <c r="M98" s="52"/>
      <c r="N98" s="52"/>
      <c r="O98" s="52"/>
    </row>
    <row r="99" ht="17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119"/>
      <c r="L99" s="52"/>
      <c r="M99" s="52"/>
      <c r="N99" s="52"/>
      <c r="O99" s="52"/>
    </row>
    <row r="100" ht="17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119"/>
      <c r="L100" s="52"/>
      <c r="M100" s="52"/>
      <c r="N100" s="52"/>
      <c r="O100" s="52"/>
    </row>
    <row r="101" ht="17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119"/>
      <c r="L101" s="52"/>
      <c r="M101" s="52"/>
      <c r="N101" s="52"/>
      <c r="O101" s="52"/>
    </row>
    <row r="102" ht="17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119"/>
      <c r="L102" s="52"/>
      <c r="M102" s="52"/>
      <c r="N102" s="52"/>
      <c r="O102" s="52"/>
    </row>
    <row r="103" ht="17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119"/>
      <c r="L103" s="52"/>
      <c r="M103" s="52"/>
      <c r="N103" s="52"/>
      <c r="O103" s="52"/>
    </row>
    <row r="104" ht="17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119"/>
      <c r="L104" s="52"/>
      <c r="M104" s="52"/>
      <c r="N104" s="52"/>
      <c r="O104" s="52"/>
    </row>
    <row r="105" ht="17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119"/>
      <c r="L105" s="52"/>
      <c r="M105" s="52"/>
      <c r="N105" s="52"/>
      <c r="O105" s="52"/>
    </row>
    <row r="106" ht="17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119"/>
      <c r="L106" s="52"/>
      <c r="M106" s="52"/>
      <c r="N106" s="52"/>
      <c r="O106" s="52"/>
    </row>
    <row r="107" ht="17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119"/>
      <c r="L107" s="52"/>
      <c r="M107" s="52"/>
      <c r="N107" s="52"/>
      <c r="O107" s="52"/>
    </row>
    <row r="108" ht="17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119"/>
      <c r="L108" s="52"/>
      <c r="M108" s="52"/>
      <c r="N108" s="52"/>
      <c r="O108" s="52"/>
    </row>
    <row r="109" ht="17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119"/>
      <c r="L109" s="52"/>
      <c r="M109" s="52"/>
      <c r="N109" s="52"/>
      <c r="O109" s="52"/>
    </row>
    <row r="110" ht="17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119"/>
      <c r="L110" s="52"/>
      <c r="M110" s="52"/>
      <c r="N110" s="52"/>
      <c r="O110" s="52"/>
    </row>
    <row r="111" ht="17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119"/>
      <c r="L111" s="52"/>
      <c r="M111" s="52"/>
      <c r="N111" s="52"/>
      <c r="O111" s="52"/>
    </row>
    <row r="112" ht="17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119"/>
      <c r="L112" s="52"/>
      <c r="M112" s="52"/>
      <c r="N112" s="52"/>
      <c r="O112" s="52"/>
    </row>
    <row r="113" ht="17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119"/>
      <c r="L113" s="52"/>
      <c r="M113" s="52"/>
      <c r="N113" s="52"/>
      <c r="O113" s="52"/>
    </row>
    <row r="114" ht="17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119"/>
      <c r="L114" s="52"/>
      <c r="M114" s="52"/>
      <c r="N114" s="52"/>
      <c r="O114" s="52"/>
    </row>
    <row r="115" ht="17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119"/>
      <c r="L115" s="52"/>
      <c r="M115" s="52"/>
      <c r="N115" s="52"/>
      <c r="O115" s="52"/>
    </row>
    <row r="116" ht="17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119"/>
      <c r="L116" s="52"/>
      <c r="M116" s="52"/>
      <c r="N116" s="52"/>
      <c r="O116" s="52"/>
    </row>
    <row r="117" ht="17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119"/>
      <c r="L117" s="52"/>
      <c r="M117" s="52"/>
      <c r="N117" s="52"/>
      <c r="O117" s="52"/>
    </row>
    <row r="118" ht="17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119"/>
      <c r="L118" s="52"/>
      <c r="M118" s="52"/>
      <c r="N118" s="52"/>
      <c r="O118" s="52"/>
    </row>
    <row r="119" ht="17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119"/>
      <c r="L119" s="52"/>
      <c r="M119" s="52"/>
      <c r="N119" s="52"/>
      <c r="O119" s="52"/>
    </row>
    <row r="120" ht="17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119"/>
      <c r="L120" s="52"/>
      <c r="M120" s="52"/>
      <c r="N120" s="52"/>
      <c r="O120" s="52"/>
    </row>
    <row r="121" ht="17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119"/>
      <c r="L121" s="52"/>
      <c r="M121" s="52"/>
      <c r="N121" s="52"/>
      <c r="O121" s="52"/>
    </row>
    <row r="122" ht="17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119"/>
      <c r="L122" s="52"/>
      <c r="M122" s="52"/>
      <c r="N122" s="52"/>
      <c r="O122" s="52"/>
    </row>
    <row r="123" ht="17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119"/>
      <c r="L123" s="52"/>
      <c r="M123" s="52"/>
      <c r="N123" s="52"/>
      <c r="O123" s="52"/>
    </row>
    <row r="124" ht="17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119"/>
      <c r="L124" s="52"/>
      <c r="M124" s="52"/>
      <c r="N124" s="52"/>
      <c r="O124" s="52"/>
    </row>
    <row r="125" ht="17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119"/>
      <c r="L125" s="52"/>
      <c r="M125" s="52"/>
      <c r="N125" s="52"/>
      <c r="O125" s="52"/>
    </row>
    <row r="126" ht="17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119"/>
      <c r="L126" s="52"/>
      <c r="M126" s="52"/>
      <c r="N126" s="52"/>
      <c r="O126" s="52"/>
    </row>
    <row r="127" ht="17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119"/>
      <c r="L127" s="52"/>
      <c r="M127" s="52"/>
      <c r="N127" s="52"/>
      <c r="O127" s="52"/>
    </row>
    <row r="128" ht="17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119"/>
      <c r="L128" s="52"/>
      <c r="M128" s="52"/>
      <c r="N128" s="52"/>
      <c r="O128" s="52"/>
    </row>
    <row r="129" ht="17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119"/>
      <c r="L129" s="52"/>
      <c r="M129" s="52"/>
      <c r="N129" s="52"/>
      <c r="O129" s="52"/>
    </row>
    <row r="130" ht="17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119"/>
      <c r="L130" s="52"/>
      <c r="M130" s="52"/>
      <c r="N130" s="52"/>
      <c r="O130" s="52"/>
    </row>
    <row r="131" ht="17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119"/>
      <c r="L131" s="52"/>
      <c r="M131" s="52"/>
      <c r="N131" s="52"/>
      <c r="O131" s="52"/>
    </row>
    <row r="132" ht="17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119"/>
      <c r="L132" s="52"/>
      <c r="M132" s="52"/>
      <c r="N132" s="52"/>
      <c r="O132" s="52"/>
    </row>
    <row r="133" ht="17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119"/>
      <c r="L133" s="52"/>
      <c r="M133" s="52"/>
      <c r="N133" s="52"/>
      <c r="O133" s="52"/>
    </row>
    <row r="134" ht="17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119"/>
      <c r="L134" s="52"/>
      <c r="M134" s="52"/>
      <c r="N134" s="52"/>
      <c r="O134" s="52"/>
    </row>
    <row r="135" ht="17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119"/>
      <c r="L135" s="52"/>
      <c r="M135" s="52"/>
      <c r="N135" s="52"/>
      <c r="O135" s="52"/>
    </row>
    <row r="136" ht="17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119"/>
      <c r="L136" s="52"/>
      <c r="M136" s="52"/>
      <c r="N136" s="52"/>
      <c r="O136" s="52"/>
    </row>
    <row r="137" ht="17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119"/>
      <c r="L137" s="52"/>
      <c r="M137" s="52"/>
      <c r="N137" s="52"/>
      <c r="O137" s="52"/>
    </row>
    <row r="138" ht="17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119"/>
      <c r="L138" s="52"/>
      <c r="M138" s="52"/>
      <c r="N138" s="52"/>
      <c r="O138" s="52"/>
    </row>
    <row r="139" ht="17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119"/>
      <c r="L139" s="52"/>
      <c r="M139" s="52"/>
      <c r="N139" s="52"/>
      <c r="O139" s="52"/>
    </row>
    <row r="140" ht="17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119"/>
      <c r="L140" s="52"/>
      <c r="M140" s="52"/>
      <c r="N140" s="52"/>
      <c r="O140" s="52"/>
    </row>
    <row r="141" ht="17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119"/>
      <c r="L141" s="52"/>
      <c r="M141" s="52"/>
      <c r="N141" s="52"/>
      <c r="O141" s="52"/>
    </row>
    <row r="142" ht="17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119"/>
      <c r="L142" s="52"/>
      <c r="M142" s="52"/>
      <c r="N142" s="52"/>
      <c r="O142" s="52"/>
    </row>
    <row r="143" ht="17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119"/>
      <c r="L143" s="52"/>
      <c r="M143" s="52"/>
      <c r="N143" s="52"/>
      <c r="O143" s="52"/>
    </row>
    <row r="144" ht="17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119"/>
      <c r="L144" s="52"/>
      <c r="M144" s="52"/>
      <c r="N144" s="52"/>
      <c r="O144" s="52"/>
    </row>
    <row r="145" ht="17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119"/>
      <c r="L145" s="52"/>
      <c r="M145" s="52"/>
      <c r="N145" s="52"/>
      <c r="O145" s="52"/>
    </row>
    <row r="146" ht="17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119"/>
      <c r="L146" s="52"/>
      <c r="M146" s="52"/>
      <c r="N146" s="52"/>
      <c r="O146" s="52"/>
    </row>
    <row r="147" ht="17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119"/>
      <c r="L147" s="52"/>
      <c r="M147" s="52"/>
      <c r="N147" s="52"/>
      <c r="O147" s="52"/>
    </row>
    <row r="148" ht="17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119"/>
      <c r="L148" s="52"/>
      <c r="M148" s="52"/>
      <c r="N148" s="52"/>
      <c r="O148" s="52"/>
    </row>
    <row r="149" ht="17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119"/>
      <c r="L149" s="52"/>
      <c r="M149" s="52"/>
      <c r="N149" s="52"/>
      <c r="O149" s="52"/>
    </row>
    <row r="150" ht="17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119"/>
      <c r="L150" s="52"/>
      <c r="M150" s="52"/>
      <c r="N150" s="52"/>
      <c r="O150" s="52"/>
    </row>
    <row r="151" ht="17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119"/>
      <c r="L151" s="52"/>
      <c r="M151" s="52"/>
      <c r="N151" s="52"/>
      <c r="O151" s="52"/>
    </row>
    <row r="152" ht="17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119"/>
      <c r="L152" s="52"/>
      <c r="M152" s="52"/>
      <c r="N152" s="52"/>
      <c r="O152" s="52"/>
    </row>
    <row r="153" ht="17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119"/>
      <c r="L153" s="52"/>
      <c r="M153" s="52"/>
      <c r="N153" s="52"/>
      <c r="O153" s="52"/>
    </row>
    <row r="154" ht="17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119"/>
      <c r="L154" s="52"/>
      <c r="M154" s="52"/>
      <c r="N154" s="52"/>
      <c r="O154" s="52"/>
    </row>
    <row r="155" ht="17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119"/>
      <c r="L155" s="52"/>
      <c r="M155" s="52"/>
      <c r="N155" s="52"/>
      <c r="O155" s="52"/>
    </row>
    <row r="156" ht="17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119"/>
      <c r="L156" s="52"/>
      <c r="M156" s="52"/>
      <c r="N156" s="52"/>
      <c r="O156" s="52"/>
    </row>
    <row r="157" ht="17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119"/>
      <c r="L157" s="52"/>
      <c r="M157" s="52"/>
      <c r="N157" s="52"/>
      <c r="O157" s="52"/>
    </row>
    <row r="158" ht="17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119"/>
      <c r="L158" s="52"/>
      <c r="M158" s="52"/>
      <c r="N158" s="52"/>
      <c r="O158" s="52"/>
    </row>
    <row r="159" ht="17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119"/>
      <c r="L159" s="52"/>
      <c r="M159" s="52"/>
      <c r="N159" s="52"/>
      <c r="O159" s="52"/>
    </row>
    <row r="160" ht="17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119"/>
      <c r="L160" s="52"/>
      <c r="M160" s="52"/>
      <c r="N160" s="52"/>
      <c r="O160" s="52"/>
    </row>
    <row r="161" ht="17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119"/>
      <c r="L161" s="52"/>
      <c r="M161" s="52"/>
      <c r="N161" s="52"/>
      <c r="O161" s="52"/>
    </row>
    <row r="162" ht="17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119"/>
      <c r="L162" s="52"/>
      <c r="M162" s="52"/>
      <c r="N162" s="52"/>
      <c r="O162" s="52"/>
    </row>
    <row r="163" ht="17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119"/>
      <c r="L163" s="52"/>
      <c r="M163" s="52"/>
      <c r="N163" s="52"/>
      <c r="O163" s="52"/>
    </row>
    <row r="164" ht="17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119"/>
      <c r="L164" s="52"/>
      <c r="M164" s="52"/>
      <c r="N164" s="52"/>
      <c r="O164" s="52"/>
    </row>
    <row r="165" ht="17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119"/>
      <c r="L165" s="52"/>
      <c r="M165" s="52"/>
      <c r="N165" s="52"/>
      <c r="O165" s="52"/>
    </row>
    <row r="166" ht="17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119"/>
      <c r="L166" s="52"/>
      <c r="M166" s="52"/>
      <c r="N166" s="52"/>
      <c r="O166" s="52"/>
    </row>
    <row r="167" ht="17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119"/>
      <c r="L167" s="52"/>
      <c r="M167" s="52"/>
      <c r="N167" s="52"/>
      <c r="O167" s="52"/>
    </row>
    <row r="168" ht="17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119"/>
      <c r="L168" s="52"/>
      <c r="M168" s="52"/>
      <c r="N168" s="52"/>
      <c r="O168" s="52"/>
    </row>
    <row r="169" ht="17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119"/>
      <c r="L169" s="52"/>
      <c r="M169" s="52"/>
      <c r="N169" s="52"/>
      <c r="O169" s="52"/>
    </row>
    <row r="170" ht="17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119"/>
      <c r="L170" s="52"/>
      <c r="M170" s="52"/>
      <c r="N170" s="52"/>
      <c r="O170" s="52"/>
    </row>
    <row r="171" ht="17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119"/>
      <c r="L171" s="52"/>
      <c r="M171" s="52"/>
      <c r="N171" s="52"/>
      <c r="O171" s="52"/>
    </row>
    <row r="172" ht="17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119"/>
      <c r="L172" s="52"/>
      <c r="M172" s="52"/>
      <c r="N172" s="52"/>
      <c r="O172" s="52"/>
    </row>
    <row r="173" ht="17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119"/>
      <c r="L173" s="52"/>
      <c r="M173" s="52"/>
      <c r="N173" s="52"/>
      <c r="O173" s="52"/>
    </row>
    <row r="174" ht="17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119"/>
      <c r="L174" s="52"/>
      <c r="M174" s="52"/>
      <c r="N174" s="52"/>
      <c r="O174" s="52"/>
    </row>
    <row r="175" ht="17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119"/>
      <c r="L175" s="52"/>
      <c r="M175" s="52"/>
      <c r="N175" s="52"/>
      <c r="O175" s="52"/>
    </row>
    <row r="176" ht="17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119"/>
      <c r="L176" s="52"/>
      <c r="M176" s="52"/>
      <c r="N176" s="52"/>
      <c r="O176" s="52"/>
    </row>
    <row r="177" ht="17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119"/>
      <c r="L177" s="52"/>
      <c r="M177" s="52"/>
      <c r="N177" s="52"/>
      <c r="O177" s="52"/>
    </row>
    <row r="178" ht="17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119"/>
      <c r="L178" s="52"/>
      <c r="M178" s="52"/>
      <c r="N178" s="52"/>
      <c r="O178" s="52"/>
    </row>
    <row r="179" ht="17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119"/>
      <c r="L179" s="52"/>
      <c r="M179" s="52"/>
      <c r="N179" s="52"/>
      <c r="O179" s="52"/>
    </row>
    <row r="180" ht="17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119"/>
      <c r="L180" s="52"/>
      <c r="M180" s="52"/>
      <c r="N180" s="52"/>
      <c r="O180" s="52"/>
    </row>
    <row r="181" ht="17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119"/>
      <c r="L181" s="52"/>
      <c r="M181" s="52"/>
      <c r="N181" s="52"/>
      <c r="O181" s="52"/>
    </row>
    <row r="182" ht="17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119"/>
      <c r="L182" s="52"/>
      <c r="M182" s="52"/>
      <c r="N182" s="52"/>
      <c r="O182" s="52"/>
    </row>
    <row r="183" ht="17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119"/>
      <c r="L183" s="52"/>
      <c r="M183" s="52"/>
      <c r="N183" s="52"/>
      <c r="O183" s="52"/>
    </row>
    <row r="184" ht="17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119"/>
      <c r="L184" s="52"/>
      <c r="M184" s="52"/>
      <c r="N184" s="52"/>
      <c r="O184" s="52"/>
    </row>
    <row r="185" ht="17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119"/>
      <c r="L185" s="52"/>
      <c r="M185" s="52"/>
      <c r="N185" s="52"/>
      <c r="O185" s="52"/>
    </row>
    <row r="186" ht="17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119"/>
      <c r="L186" s="52"/>
      <c r="M186" s="52"/>
      <c r="N186" s="52"/>
      <c r="O186" s="52"/>
    </row>
    <row r="187" ht="17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119"/>
      <c r="L187" s="52"/>
      <c r="M187" s="52"/>
      <c r="N187" s="52"/>
      <c r="O187" s="52"/>
    </row>
    <row r="188" ht="17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119"/>
      <c r="L188" s="52"/>
      <c r="M188" s="52"/>
      <c r="N188" s="52"/>
      <c r="O188" s="52"/>
    </row>
    <row r="189" ht="17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119"/>
      <c r="L189" s="52"/>
      <c r="M189" s="52"/>
      <c r="N189" s="52"/>
      <c r="O189" s="52"/>
    </row>
    <row r="190" ht="17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119"/>
      <c r="L190" s="52"/>
      <c r="M190" s="52"/>
      <c r="N190" s="52"/>
      <c r="O190" s="52"/>
    </row>
    <row r="191" ht="17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119"/>
      <c r="L191" s="52"/>
      <c r="M191" s="52"/>
      <c r="N191" s="52"/>
      <c r="O191" s="52"/>
    </row>
    <row r="192" ht="17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119"/>
      <c r="L192" s="52"/>
      <c r="M192" s="52"/>
      <c r="N192" s="52"/>
      <c r="O192" s="52"/>
    </row>
    <row r="193" ht="17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119"/>
      <c r="L193" s="52"/>
      <c r="M193" s="52"/>
      <c r="N193" s="52"/>
      <c r="O193" s="52"/>
    </row>
    <row r="194" ht="17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119"/>
      <c r="L194" s="52"/>
      <c r="M194" s="52"/>
      <c r="N194" s="52"/>
      <c r="O194" s="52"/>
    </row>
    <row r="195" ht="17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119"/>
      <c r="L195" s="52"/>
      <c r="M195" s="52"/>
      <c r="N195" s="52"/>
      <c r="O195" s="52"/>
    </row>
    <row r="196" ht="17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119"/>
      <c r="L196" s="52"/>
      <c r="M196" s="52"/>
      <c r="N196" s="52"/>
      <c r="O196" s="52"/>
    </row>
    <row r="197" ht="17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119"/>
      <c r="L197" s="52"/>
      <c r="M197" s="52"/>
      <c r="N197" s="52"/>
      <c r="O197" s="52"/>
    </row>
    <row r="198" ht="17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119"/>
      <c r="L198" s="52"/>
      <c r="M198" s="52"/>
      <c r="N198" s="52"/>
      <c r="O198" s="52"/>
    </row>
    <row r="199" ht="17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119"/>
      <c r="L199" s="52"/>
      <c r="M199" s="52"/>
      <c r="N199" s="52"/>
      <c r="O199" s="52"/>
    </row>
    <row r="200" ht="17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119"/>
      <c r="L200" s="52"/>
      <c r="M200" s="52"/>
      <c r="N200" s="52"/>
      <c r="O200" s="52"/>
    </row>
    <row r="201" ht="17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119"/>
      <c r="L201" s="52"/>
      <c r="M201" s="52"/>
      <c r="N201" s="52"/>
      <c r="O201" s="52"/>
    </row>
    <row r="202" ht="17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119"/>
      <c r="L202" s="52"/>
      <c r="M202" s="52"/>
      <c r="N202" s="52"/>
      <c r="O202" s="52"/>
    </row>
    <row r="203" ht="17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119"/>
      <c r="L203" s="52"/>
      <c r="M203" s="52"/>
      <c r="N203" s="52"/>
      <c r="O203" s="52"/>
    </row>
    <row r="204" ht="17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119"/>
      <c r="L204" s="52"/>
      <c r="M204" s="52"/>
      <c r="N204" s="52"/>
      <c r="O204" s="52"/>
    </row>
    <row r="205" ht="17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119"/>
      <c r="L205" s="52"/>
      <c r="M205" s="52"/>
      <c r="N205" s="52"/>
      <c r="O205" s="52"/>
    </row>
    <row r="206" ht="17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119"/>
      <c r="L206" s="52"/>
      <c r="M206" s="52"/>
      <c r="N206" s="52"/>
      <c r="O206" s="52"/>
    </row>
    <row r="207" ht="17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119"/>
      <c r="L207" s="52"/>
      <c r="M207" s="52"/>
      <c r="N207" s="52"/>
      <c r="O207" s="52"/>
    </row>
    <row r="208" ht="17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119"/>
      <c r="L208" s="52"/>
      <c r="M208" s="52"/>
      <c r="N208" s="52"/>
      <c r="O208" s="52"/>
    </row>
    <row r="209" ht="17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119"/>
      <c r="L209" s="52"/>
      <c r="M209" s="52"/>
      <c r="N209" s="52"/>
      <c r="O209" s="52"/>
    </row>
    <row r="210" ht="17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119"/>
      <c r="L210" s="52"/>
      <c r="M210" s="52"/>
      <c r="N210" s="52"/>
      <c r="O210" s="52"/>
    </row>
    <row r="211" ht="17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119"/>
      <c r="L211" s="52"/>
      <c r="M211" s="52"/>
      <c r="N211" s="52"/>
      <c r="O211" s="52"/>
    </row>
    <row r="212" ht="17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119"/>
      <c r="L212" s="52"/>
      <c r="M212" s="52"/>
      <c r="N212" s="52"/>
      <c r="O212" s="52"/>
    </row>
    <row r="213" ht="17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119"/>
      <c r="L213" s="52"/>
      <c r="M213" s="52"/>
      <c r="N213" s="52"/>
      <c r="O213" s="52"/>
    </row>
    <row r="214" ht="17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119"/>
      <c r="L214" s="52"/>
      <c r="M214" s="52"/>
      <c r="N214" s="52"/>
      <c r="O214" s="52"/>
    </row>
    <row r="215" ht="17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119"/>
      <c r="L215" s="52"/>
      <c r="M215" s="52"/>
      <c r="N215" s="52"/>
      <c r="O215" s="52"/>
    </row>
    <row r="216" ht="17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119"/>
      <c r="L216" s="52"/>
      <c r="M216" s="52"/>
      <c r="N216" s="52"/>
      <c r="O216" s="52"/>
    </row>
    <row r="217" ht="17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119"/>
      <c r="L217" s="52"/>
      <c r="M217" s="52"/>
      <c r="N217" s="52"/>
      <c r="O217" s="52"/>
    </row>
    <row r="218" ht="17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119"/>
      <c r="L218" s="52"/>
      <c r="M218" s="52"/>
      <c r="N218" s="52"/>
      <c r="O218" s="52"/>
    </row>
    <row r="219" ht="17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119"/>
      <c r="L219" s="52"/>
      <c r="M219" s="52"/>
      <c r="N219" s="52"/>
      <c r="O219" s="52"/>
    </row>
    <row r="220" ht="17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119"/>
      <c r="L220" s="52"/>
      <c r="M220" s="52"/>
      <c r="N220" s="52"/>
      <c r="O220" s="52"/>
    </row>
    <row r="221" ht="17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119"/>
      <c r="L221" s="52"/>
      <c r="M221" s="52"/>
      <c r="N221" s="52"/>
      <c r="O221" s="52"/>
    </row>
    <row r="222" ht="17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119"/>
      <c r="L222" s="52"/>
      <c r="M222" s="52"/>
      <c r="N222" s="52"/>
      <c r="O222" s="52"/>
    </row>
    <row r="223" ht="17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119"/>
      <c r="L223" s="52"/>
      <c r="M223" s="52"/>
      <c r="N223" s="52"/>
      <c r="O223" s="52"/>
    </row>
    <row r="224" ht="17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119"/>
      <c r="L224" s="52"/>
      <c r="M224" s="52"/>
      <c r="N224" s="52"/>
      <c r="O224" s="52"/>
    </row>
    <row r="225" ht="17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119"/>
      <c r="L225" s="52"/>
      <c r="M225" s="52"/>
      <c r="N225" s="52"/>
      <c r="O225" s="52"/>
    </row>
    <row r="226" ht="17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119"/>
      <c r="L226" s="52"/>
      <c r="M226" s="52"/>
      <c r="N226" s="52"/>
      <c r="O226" s="52"/>
    </row>
    <row r="227" ht="17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119"/>
      <c r="L227" s="52"/>
      <c r="M227" s="52"/>
      <c r="N227" s="52"/>
      <c r="O227" s="52"/>
    </row>
    <row r="228" ht="17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119"/>
      <c r="L228" s="52"/>
      <c r="M228" s="52"/>
      <c r="N228" s="52"/>
      <c r="O228" s="52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